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5868" yWindow="120" windowWidth="15300" windowHeight="6972" tabRatio="789" activeTab="3"/>
  </bookViews>
  <sheets>
    <sheet name="2017 Data" sheetId="29" r:id="rId1"/>
    <sheet name="2016 Data" sheetId="30" r:id="rId2"/>
    <sheet name="Regular" sheetId="12" r:id="rId3"/>
    <sheet name="Reg - Amort" sheetId="26" r:id="rId4"/>
    <sheet name="Sheriffs and Deputies" sheetId="20" r:id="rId5"/>
    <sheet name="S + D Amort" sheetId="27" r:id="rId6"/>
    <sheet name="Protection Occupation" sheetId="21" r:id="rId7"/>
    <sheet name="Pro Occ Amort" sheetId="28" r:id="rId8"/>
    <sheet name="Journal Entry Summary" sheetId="22" r:id="rId9"/>
    <sheet name="Allocation Govt &amp; BT" sheetId="32" r:id="rId10"/>
    <sheet name="Amort Summary" sheetId="31" r:id="rId11"/>
    <sheet name="Note Info" sheetId="33" r:id="rId12"/>
    <sheet name="Proportionate Change Calculator" sheetId="23" r:id="rId13"/>
  </sheets>
  <definedNames>
    <definedName name="_xlnm.Print_Area" localSheetId="6">'Protection Occupation'!$A$1:$P$143</definedName>
  </definedNames>
  <calcPr calcId="145621"/>
</workbook>
</file>

<file path=xl/calcChain.xml><?xml version="1.0" encoding="utf-8"?>
<calcChain xmlns="http://schemas.openxmlformats.org/spreadsheetml/2006/main">
  <c r="I37" i="26" l="1"/>
  <c r="I36" i="26"/>
  <c r="I39" i="27" l="1"/>
  <c r="I39" i="26"/>
  <c r="E26" i="23" l="1"/>
  <c r="P24" i="28"/>
  <c r="O24" i="28"/>
  <c r="N24" i="28"/>
  <c r="M24" i="28"/>
  <c r="L24" i="28"/>
  <c r="P13" i="28"/>
  <c r="O13" i="28"/>
  <c r="N13" i="28"/>
  <c r="M13" i="28"/>
  <c r="L13" i="28"/>
  <c r="Q17" i="27"/>
  <c r="P24" i="27"/>
  <c r="O24" i="27"/>
  <c r="N24" i="27"/>
  <c r="M24" i="27"/>
  <c r="L24" i="27"/>
  <c r="P13" i="27"/>
  <c r="O13" i="27"/>
  <c r="N13" i="27"/>
  <c r="M13" i="27"/>
  <c r="Q13" i="27" s="1"/>
  <c r="L13" i="27"/>
  <c r="P24" i="26"/>
  <c r="O24" i="26"/>
  <c r="N24" i="26"/>
  <c r="M24" i="26"/>
  <c r="L24" i="26"/>
  <c r="Q24" i="26" s="1"/>
  <c r="Q28" i="26" s="1"/>
  <c r="N39" i="26" s="1"/>
  <c r="Q17" i="26"/>
  <c r="Q13" i="26"/>
  <c r="P13" i="26"/>
  <c r="M13" i="26"/>
  <c r="N13" i="26"/>
  <c r="O13" i="26"/>
  <c r="L13" i="26"/>
  <c r="Q24" i="27" l="1"/>
  <c r="Q28" i="27" s="1"/>
  <c r="N39" i="27" s="1"/>
  <c r="Q24" i="28"/>
  <c r="Q28" i="28" s="1"/>
  <c r="N39" i="28" s="1"/>
  <c r="Q13" i="28"/>
  <c r="Q17" i="28" s="1"/>
  <c r="I39" i="28" s="1"/>
  <c r="F36" i="30" l="1"/>
  <c r="F35" i="30"/>
  <c r="F34" i="30"/>
  <c r="F26" i="30"/>
  <c r="L22" i="30"/>
  <c r="J22" i="30"/>
  <c r="H22" i="30"/>
  <c r="F22" i="30" s="1"/>
  <c r="F21" i="30"/>
  <c r="F20" i="30"/>
  <c r="F19" i="30"/>
  <c r="L16" i="30"/>
  <c r="J16" i="30"/>
  <c r="H16" i="30"/>
  <c r="F16" i="30"/>
  <c r="F15" i="30"/>
  <c r="F14" i="30"/>
  <c r="F13" i="30"/>
  <c r="F10" i="30"/>
  <c r="L7" i="30"/>
  <c r="J7" i="30"/>
  <c r="H7" i="30"/>
  <c r="F7" i="30" s="1"/>
  <c r="F6" i="30"/>
  <c r="F8" i="30" s="1"/>
  <c r="F5" i="30"/>
  <c r="H61" i="21" l="1"/>
  <c r="H15" i="33" l="1"/>
  <c r="N12" i="27" l="1"/>
  <c r="M12" i="27"/>
  <c r="L12" i="27"/>
  <c r="O12" i="27"/>
  <c r="K12" i="27"/>
  <c r="L12" i="28"/>
  <c r="O12" i="28"/>
  <c r="K12" i="28"/>
  <c r="N12" i="28"/>
  <c r="M12" i="28"/>
  <c r="O23" i="28"/>
  <c r="K23" i="28"/>
  <c r="N23" i="28"/>
  <c r="M23" i="28"/>
  <c r="L23" i="28"/>
  <c r="M23" i="27"/>
  <c r="L23" i="27"/>
  <c r="O23" i="27"/>
  <c r="K23" i="27"/>
  <c r="N23" i="27"/>
  <c r="L12" i="26"/>
  <c r="L7" i="29"/>
  <c r="J7" i="29"/>
  <c r="H7" i="29"/>
  <c r="P12" i="27" l="1"/>
  <c r="K12" i="26"/>
  <c r="O12" i="26"/>
  <c r="N12" i="26"/>
  <c r="M12" i="26"/>
  <c r="P12" i="28"/>
  <c r="P17" i="28" s="1"/>
  <c r="I38" i="28" s="1"/>
  <c r="O23" i="26"/>
  <c r="K23" i="26"/>
  <c r="N23" i="26"/>
  <c r="M23" i="26"/>
  <c r="L23" i="26"/>
  <c r="P23" i="27"/>
  <c r="P28" i="27" s="1"/>
  <c r="N38" i="27" s="1"/>
  <c r="P23" i="28"/>
  <c r="P28" i="28" s="1"/>
  <c r="N38" i="28" s="1"/>
  <c r="P17" i="27"/>
  <c r="I38" i="27" s="1"/>
  <c r="P12" i="26" l="1"/>
  <c r="P17" i="26" s="1"/>
  <c r="I38" i="26" s="1"/>
  <c r="P23" i="26"/>
  <c r="R23" i="22"/>
  <c r="P24" i="22" s="1"/>
  <c r="P23" i="22"/>
  <c r="N23" i="22"/>
  <c r="L24" i="22" s="1"/>
  <c r="L23" i="22"/>
  <c r="H23" i="22"/>
  <c r="J23" i="22"/>
  <c r="H24" i="22" s="1"/>
  <c r="P13" i="22" l="1"/>
  <c r="N13" i="22" l="1"/>
  <c r="F8" i="32" l="1"/>
  <c r="F12" i="32"/>
  <c r="F14" i="32"/>
  <c r="F17" i="32"/>
  <c r="F20" i="32"/>
  <c r="F23" i="32"/>
  <c r="N22" i="28"/>
  <c r="M22" i="28"/>
  <c r="L22" i="28"/>
  <c r="K22" i="28"/>
  <c r="J22" i="28"/>
  <c r="M21" i="28"/>
  <c r="M28" i="28" s="1"/>
  <c r="N35" i="28" s="1"/>
  <c r="L21" i="28"/>
  <c r="L28" i="28" s="1"/>
  <c r="K21" i="28"/>
  <c r="K28" i="28" s="1"/>
  <c r="J21" i="28"/>
  <c r="I21" i="28"/>
  <c r="I28" i="28" s="1"/>
  <c r="N11" i="28"/>
  <c r="M11" i="28"/>
  <c r="L11" i="28"/>
  <c r="K11" i="28"/>
  <c r="J11" i="28"/>
  <c r="M10" i="28"/>
  <c r="M17" i="28" s="1"/>
  <c r="I35" i="28" s="1"/>
  <c r="L10" i="28"/>
  <c r="K10" i="28"/>
  <c r="J10" i="28"/>
  <c r="I10" i="28"/>
  <c r="J17" i="28" l="1"/>
  <c r="K17" i="28"/>
  <c r="L17" i="28"/>
  <c r="J28" i="28"/>
  <c r="N10" i="28"/>
  <c r="N17" i="28" s="1"/>
  <c r="I36" i="28" s="1"/>
  <c r="N21" i="28"/>
  <c r="O22" i="28"/>
  <c r="O11" i="28"/>
  <c r="O17" i="28" s="1"/>
  <c r="I37" i="28" s="1"/>
  <c r="I17" i="28"/>
  <c r="O28" i="28" l="1"/>
  <c r="N37" i="28" s="1"/>
  <c r="N28" i="28"/>
  <c r="N36" i="28" s="1"/>
  <c r="N22" i="27"/>
  <c r="L21" i="27"/>
  <c r="K22" i="26"/>
  <c r="I21" i="26"/>
  <c r="I28" i="26" s="1"/>
  <c r="M10" i="27"/>
  <c r="L10" i="27"/>
  <c r="K10" i="27"/>
  <c r="J10" i="27"/>
  <c r="I10" i="27"/>
  <c r="I17" i="27" s="1"/>
  <c r="N22" i="26"/>
  <c r="M22" i="26"/>
  <c r="L22" i="26"/>
  <c r="J22" i="26"/>
  <c r="J21" i="26" l="1"/>
  <c r="J28" i="26" s="1"/>
  <c r="K21" i="26"/>
  <c r="K28" i="26" s="1"/>
  <c r="M21" i="26"/>
  <c r="M28" i="26" s="1"/>
  <c r="N35" i="26" s="1"/>
  <c r="M21" i="27"/>
  <c r="I21" i="27"/>
  <c r="I28" i="27" s="1"/>
  <c r="J21" i="27"/>
  <c r="L21" i="26"/>
  <c r="L28" i="26" s="1"/>
  <c r="K21" i="27"/>
  <c r="K22" i="27"/>
  <c r="L22" i="27"/>
  <c r="L28" i="27" s="1"/>
  <c r="M22" i="27"/>
  <c r="J22" i="27"/>
  <c r="N10" i="27"/>
  <c r="T52" i="29"/>
  <c r="K28" i="27" l="1"/>
  <c r="N21" i="27"/>
  <c r="N28" i="27" s="1"/>
  <c r="N36" i="27" s="1"/>
  <c r="M28" i="27"/>
  <c r="N35" i="27" s="1"/>
  <c r="O22" i="27"/>
  <c r="O28" i="27" s="1"/>
  <c r="N37" i="27" s="1"/>
  <c r="J28" i="27"/>
  <c r="H9" i="31"/>
  <c r="V22" i="22" l="1"/>
  <c r="H20" i="32" s="1"/>
  <c r="V23" i="22"/>
  <c r="H21" i="32" s="1"/>
  <c r="V25" i="22"/>
  <c r="H23" i="32" s="1"/>
  <c r="T22" i="22"/>
  <c r="T24" i="22"/>
  <c r="F22" i="32" s="1"/>
  <c r="T25" i="22"/>
  <c r="V8" i="22"/>
  <c r="H6" i="32" s="1"/>
  <c r="V10" i="22"/>
  <c r="H8" i="32" s="1"/>
  <c r="V14" i="22"/>
  <c r="H12" i="32" s="1"/>
  <c r="V19" i="22"/>
  <c r="H17" i="32" s="1"/>
  <c r="T10" i="22"/>
  <c r="T14" i="22"/>
  <c r="T16" i="22"/>
  <c r="T19" i="22"/>
  <c r="R7" i="22"/>
  <c r="R6" i="22"/>
  <c r="N12" i="22"/>
  <c r="N11" i="22"/>
  <c r="R12" i="22"/>
  <c r="R11" i="22"/>
  <c r="R13" i="22"/>
  <c r="P17" i="22"/>
  <c r="T17" i="22" s="1"/>
  <c r="F15" i="32" s="1"/>
  <c r="P20" i="22"/>
  <c r="P21" i="22"/>
  <c r="L21" i="22" l="1"/>
  <c r="L15" i="22"/>
  <c r="L13" i="22"/>
  <c r="O40" i="26" l="1"/>
  <c r="M40" i="27"/>
  <c r="O40" i="27" s="1"/>
  <c r="I9" i="31" s="1"/>
  <c r="M40" i="26"/>
  <c r="N41" i="28"/>
  <c r="N48" i="26" s="1"/>
  <c r="L41" i="28"/>
  <c r="G41" i="28"/>
  <c r="N41" i="27"/>
  <c r="N47" i="26" s="1"/>
  <c r="L41" i="27"/>
  <c r="G41" i="27"/>
  <c r="L41" i="26"/>
  <c r="G41" i="26"/>
  <c r="L41" i="21"/>
  <c r="L42" i="21"/>
  <c r="L43" i="21"/>
  <c r="L39" i="21"/>
  <c r="L41" i="20"/>
  <c r="L42" i="20"/>
  <c r="L43" i="20"/>
  <c r="L39" i="20"/>
  <c r="L23" i="20" l="1"/>
  <c r="L23" i="12"/>
  <c r="P24" i="29"/>
  <c r="H44" i="23" l="1"/>
  <c r="H43" i="23"/>
  <c r="H42" i="23"/>
  <c r="H47" i="23"/>
  <c r="J13" i="21" l="1"/>
  <c r="J45" i="21" s="1"/>
  <c r="G18" i="21"/>
  <c r="D42" i="28" s="1"/>
  <c r="G18" i="20"/>
  <c r="D42" i="27" s="1"/>
  <c r="G18" i="12"/>
  <c r="D42" i="26" s="1"/>
  <c r="G13" i="21"/>
  <c r="G13" i="20"/>
  <c r="G13" i="12"/>
  <c r="E47" i="21"/>
  <c r="L28" i="21"/>
  <c r="J128" i="21" s="1"/>
  <c r="R20" i="22" s="1"/>
  <c r="L23" i="21"/>
  <c r="L14" i="21"/>
  <c r="L15" i="21"/>
  <c r="J38" i="21" s="1"/>
  <c r="L16" i="21"/>
  <c r="J39" i="21" s="1"/>
  <c r="M14" i="21"/>
  <c r="J41" i="21" s="1"/>
  <c r="M15" i="21"/>
  <c r="J42" i="21" s="1"/>
  <c r="M16" i="21"/>
  <c r="J43" i="21" s="1"/>
  <c r="M8" i="21"/>
  <c r="M9" i="21"/>
  <c r="M10" i="21"/>
  <c r="L8" i="21"/>
  <c r="L9" i="21"/>
  <c r="L10" i="21"/>
  <c r="J7" i="21"/>
  <c r="H65" i="21" s="1"/>
  <c r="H94" i="21"/>
  <c r="H94" i="20"/>
  <c r="L28" i="20"/>
  <c r="L28" i="12"/>
  <c r="M8" i="12"/>
  <c r="M9" i="12"/>
  <c r="M10" i="12"/>
  <c r="L8" i="12"/>
  <c r="L9" i="12"/>
  <c r="L10" i="12"/>
  <c r="M14" i="12"/>
  <c r="J41" i="12" s="1"/>
  <c r="M15" i="12"/>
  <c r="J42" i="12" s="1"/>
  <c r="M16" i="12"/>
  <c r="J43" i="12" s="1"/>
  <c r="L14" i="12"/>
  <c r="L15" i="12"/>
  <c r="L16" i="12"/>
  <c r="J39" i="12" s="1"/>
  <c r="R47" i="30"/>
  <c r="J13" i="12"/>
  <c r="J45" i="12" s="1"/>
  <c r="T53" i="30"/>
  <c r="V53" i="30"/>
  <c r="V47" i="30"/>
  <c r="T47" i="30"/>
  <c r="R53" i="30"/>
  <c r="P55" i="30"/>
  <c r="P52" i="30"/>
  <c r="P51" i="30"/>
  <c r="P50" i="30"/>
  <c r="P46" i="30"/>
  <c r="P45" i="30"/>
  <c r="P44" i="30"/>
  <c r="P41" i="30"/>
  <c r="P40" i="30"/>
  <c r="P39" i="30"/>
  <c r="P24" i="30"/>
  <c r="N24" i="30"/>
  <c r="M38" i="26" l="1"/>
  <c r="M39" i="26"/>
  <c r="L10" i="26"/>
  <c r="K10" i="26"/>
  <c r="J10" i="26"/>
  <c r="M10" i="26"/>
  <c r="I10" i="26"/>
  <c r="L11" i="26"/>
  <c r="K11" i="26"/>
  <c r="N11" i="26"/>
  <c r="J11" i="26"/>
  <c r="M11" i="26"/>
  <c r="N11" i="27"/>
  <c r="N17" i="27" s="1"/>
  <c r="I36" i="27" s="1"/>
  <c r="J11" i="27"/>
  <c r="J17" i="27" s="1"/>
  <c r="M11" i="27"/>
  <c r="M17" i="27" s="1"/>
  <c r="I35" i="27" s="1"/>
  <c r="L11" i="27"/>
  <c r="L17" i="27" s="1"/>
  <c r="K11" i="27"/>
  <c r="M37" i="26"/>
  <c r="M36" i="26"/>
  <c r="M35" i="26"/>
  <c r="X24" i="30"/>
  <c r="H37" i="28"/>
  <c r="M37" i="28"/>
  <c r="O37" i="28" s="1"/>
  <c r="J6" i="31" s="1"/>
  <c r="M40" i="28"/>
  <c r="O40" i="28" s="1"/>
  <c r="J9" i="31" s="1"/>
  <c r="K9" i="31" s="1"/>
  <c r="M36" i="28"/>
  <c r="O36" i="28" s="1"/>
  <c r="J5" i="31" s="1"/>
  <c r="M39" i="28"/>
  <c r="O39" i="28" s="1"/>
  <c r="J8" i="31" s="1"/>
  <c r="M35" i="28"/>
  <c r="M38" i="28"/>
  <c r="O38" i="28" s="1"/>
  <c r="J7" i="31" s="1"/>
  <c r="H36" i="28"/>
  <c r="H38" i="28"/>
  <c r="H40" i="28"/>
  <c r="J40" i="28" s="1"/>
  <c r="E9" i="31" s="1"/>
  <c r="H35" i="28"/>
  <c r="H39" i="28"/>
  <c r="M36" i="27"/>
  <c r="O36" i="27" s="1"/>
  <c r="I5" i="31" s="1"/>
  <c r="M39" i="27"/>
  <c r="O39" i="27" s="1"/>
  <c r="I8" i="31" s="1"/>
  <c r="M35" i="27"/>
  <c r="M38" i="27"/>
  <c r="O38" i="27" s="1"/>
  <c r="I7" i="31" s="1"/>
  <c r="M37" i="27"/>
  <c r="O37" i="27" s="1"/>
  <c r="I6" i="31" s="1"/>
  <c r="H38" i="27"/>
  <c r="H37" i="27"/>
  <c r="H39" i="27"/>
  <c r="H40" i="27"/>
  <c r="J40" i="27" s="1"/>
  <c r="D9" i="31" s="1"/>
  <c r="H36" i="27"/>
  <c r="H35" i="27"/>
  <c r="H40" i="26"/>
  <c r="J40" i="26" s="1"/>
  <c r="C9" i="31" s="1"/>
  <c r="H37" i="26"/>
  <c r="H39" i="26"/>
  <c r="H38" i="26"/>
  <c r="H36" i="26"/>
  <c r="H35" i="26"/>
  <c r="L17" i="21"/>
  <c r="M17" i="12"/>
  <c r="M11" i="21"/>
  <c r="H63" i="21" s="1"/>
  <c r="L17" i="12"/>
  <c r="L11" i="21"/>
  <c r="M17" i="21"/>
  <c r="J37" i="21"/>
  <c r="L78" i="21"/>
  <c r="P53" i="30"/>
  <c r="P47" i="30"/>
  <c r="N24" i="22"/>
  <c r="H61" i="20"/>
  <c r="E47" i="20"/>
  <c r="J128" i="20"/>
  <c r="N20" i="22" s="1"/>
  <c r="M8" i="20"/>
  <c r="M9" i="20"/>
  <c r="M10" i="20"/>
  <c r="L8" i="20"/>
  <c r="L9" i="20"/>
  <c r="L10" i="20"/>
  <c r="J7" i="20"/>
  <c r="H65" i="20" s="1"/>
  <c r="K17" i="26" l="1"/>
  <c r="L17" i="26"/>
  <c r="M17" i="26"/>
  <c r="I35" i="26" s="1"/>
  <c r="I17" i="26"/>
  <c r="N10" i="26"/>
  <c r="N17" i="26" s="1"/>
  <c r="O11" i="26"/>
  <c r="O17" i="26" s="1"/>
  <c r="J17" i="26"/>
  <c r="M41" i="26"/>
  <c r="H41" i="28"/>
  <c r="O11" i="27"/>
  <c r="K17" i="27"/>
  <c r="O35" i="28"/>
  <c r="M41" i="28"/>
  <c r="O35" i="27"/>
  <c r="M41" i="27"/>
  <c r="F9" i="31"/>
  <c r="M9" i="31" s="1"/>
  <c r="H41" i="27"/>
  <c r="H41" i="26"/>
  <c r="L11" i="20"/>
  <c r="M11" i="20"/>
  <c r="H63" i="20" s="1"/>
  <c r="J36" i="27"/>
  <c r="D5" i="31" s="1"/>
  <c r="L78" i="20"/>
  <c r="H94" i="12"/>
  <c r="E47" i="12"/>
  <c r="J7" i="12"/>
  <c r="L28" i="30"/>
  <c r="L30" i="30" s="1"/>
  <c r="J28" i="30"/>
  <c r="J30" i="30" s="1"/>
  <c r="H28" i="30"/>
  <c r="F24" i="30"/>
  <c r="N24" i="29"/>
  <c r="X24" i="29" s="1"/>
  <c r="L28" i="29"/>
  <c r="L30" i="29" s="1"/>
  <c r="J28" i="29"/>
  <c r="J30" i="29" s="1"/>
  <c r="H28" i="29"/>
  <c r="F24" i="29"/>
  <c r="F26" i="29"/>
  <c r="F35" i="29"/>
  <c r="F33" i="29"/>
  <c r="F21" i="29"/>
  <c r="F20" i="29"/>
  <c r="F19" i="29"/>
  <c r="F15" i="29"/>
  <c r="F14" i="29"/>
  <c r="F13" i="29"/>
  <c r="F10" i="29"/>
  <c r="F6" i="29"/>
  <c r="F5" i="29"/>
  <c r="L22" i="29"/>
  <c r="J22" i="29"/>
  <c r="H22" i="29"/>
  <c r="L16" i="29"/>
  <c r="J16" i="29"/>
  <c r="H16" i="29"/>
  <c r="O17" i="27" l="1"/>
  <c r="I37" i="27"/>
  <c r="J37" i="27" s="1"/>
  <c r="D6" i="31" s="1"/>
  <c r="F22" i="29"/>
  <c r="H55" i="30"/>
  <c r="H30" i="30"/>
  <c r="J4" i="31"/>
  <c r="O41" i="28"/>
  <c r="J10" i="31" s="1"/>
  <c r="I4" i="31"/>
  <c r="O41" i="27"/>
  <c r="I10" i="31" s="1"/>
  <c r="J35" i="27"/>
  <c r="D4" i="31" s="1"/>
  <c r="H49" i="29"/>
  <c r="H30" i="29"/>
  <c r="F34" i="29"/>
  <c r="L55" i="30"/>
  <c r="L50" i="29"/>
  <c r="J44" i="29"/>
  <c r="L38" i="20" s="1"/>
  <c r="J55" i="30"/>
  <c r="L26" i="12"/>
  <c r="H44" i="29"/>
  <c r="L45" i="30"/>
  <c r="L40" i="30"/>
  <c r="L46" i="30"/>
  <c r="L39" i="30"/>
  <c r="L44" i="30"/>
  <c r="L41" i="30"/>
  <c r="H39" i="30"/>
  <c r="H40" i="30"/>
  <c r="H41" i="30"/>
  <c r="H44" i="30"/>
  <c r="H45" i="30"/>
  <c r="H46" i="30"/>
  <c r="H50" i="30"/>
  <c r="H51" i="30"/>
  <c r="H52" i="30"/>
  <c r="J39" i="30"/>
  <c r="J40" i="30"/>
  <c r="J13" i="20" s="1"/>
  <c r="J41" i="30"/>
  <c r="J44" i="30"/>
  <c r="L14" i="20" s="1"/>
  <c r="J45" i="30"/>
  <c r="L15" i="20" s="1"/>
  <c r="J46" i="30"/>
  <c r="L16" i="20" s="1"/>
  <c r="J39" i="20" s="1"/>
  <c r="J50" i="30"/>
  <c r="M14" i="20" s="1"/>
  <c r="J41" i="20" s="1"/>
  <c r="O41" i="20" s="1"/>
  <c r="N15" i="22" s="1"/>
  <c r="J51" i="30"/>
  <c r="M15" i="20" s="1"/>
  <c r="J42" i="20" s="1"/>
  <c r="O42" i="20" s="1"/>
  <c r="N16" i="22" s="1"/>
  <c r="J52" i="30"/>
  <c r="M16" i="20" s="1"/>
  <c r="L50" i="30"/>
  <c r="L51" i="30"/>
  <c r="L52" i="30"/>
  <c r="L54" i="29"/>
  <c r="J54" i="29"/>
  <c r="H47" i="20" s="1"/>
  <c r="H43" i="29"/>
  <c r="H38" i="29"/>
  <c r="H45" i="29"/>
  <c r="H50" i="29"/>
  <c r="H40" i="29"/>
  <c r="H51" i="29"/>
  <c r="H39" i="29"/>
  <c r="H54" i="29"/>
  <c r="L49" i="29"/>
  <c r="L44" i="29"/>
  <c r="J40" i="29"/>
  <c r="L45" i="29"/>
  <c r="O43" i="21" s="1"/>
  <c r="L51" i="29"/>
  <c r="L40" i="29"/>
  <c r="L39" i="29"/>
  <c r="L38" i="29"/>
  <c r="L43" i="29"/>
  <c r="L37" i="21" s="1"/>
  <c r="J50" i="29"/>
  <c r="J39" i="29"/>
  <c r="J38" i="29"/>
  <c r="J43" i="29"/>
  <c r="L37" i="20" s="1"/>
  <c r="J45" i="29"/>
  <c r="J49" i="29"/>
  <c r="J51" i="29"/>
  <c r="F16" i="29"/>
  <c r="F8" i="29"/>
  <c r="F7" i="29"/>
  <c r="E25" i="23" s="1"/>
  <c r="H36" i="23" s="1"/>
  <c r="N55" i="30" l="1"/>
  <c r="X55" i="30" s="1"/>
  <c r="N50" i="30"/>
  <c r="X50" i="30" s="1"/>
  <c r="N41" i="30"/>
  <c r="X41" i="30" s="1"/>
  <c r="O42" i="21"/>
  <c r="L38" i="21"/>
  <c r="N38" i="21" s="1"/>
  <c r="H115" i="21" s="1"/>
  <c r="P7" i="22" s="1"/>
  <c r="N37" i="21"/>
  <c r="H114" i="21" s="1"/>
  <c r="P6" i="22" s="1"/>
  <c r="H125" i="21"/>
  <c r="R17" i="22"/>
  <c r="V52" i="29"/>
  <c r="P40" i="29"/>
  <c r="V46" i="29"/>
  <c r="O41" i="21"/>
  <c r="H123" i="21" s="1"/>
  <c r="H33" i="23"/>
  <c r="L45" i="21"/>
  <c r="O45" i="21" s="1"/>
  <c r="H47" i="21"/>
  <c r="H32" i="23"/>
  <c r="L45" i="20"/>
  <c r="P38" i="29"/>
  <c r="T46" i="29"/>
  <c r="R46" i="29"/>
  <c r="P43" i="29"/>
  <c r="H5" i="33" s="1"/>
  <c r="L37" i="12"/>
  <c r="H47" i="12"/>
  <c r="P50" i="29"/>
  <c r="J7" i="33" s="1"/>
  <c r="L42" i="12"/>
  <c r="H31" i="23"/>
  <c r="L45" i="12"/>
  <c r="P39" i="29"/>
  <c r="P45" i="29"/>
  <c r="H9" i="33" s="1"/>
  <c r="L39" i="12"/>
  <c r="R52" i="29"/>
  <c r="P49" i="29"/>
  <c r="J5" i="33" s="1"/>
  <c r="L41" i="12"/>
  <c r="P51" i="29"/>
  <c r="J9" i="33" s="1"/>
  <c r="L43" i="12"/>
  <c r="L38" i="12"/>
  <c r="P44" i="29"/>
  <c r="H7" i="33" s="1"/>
  <c r="N51" i="30"/>
  <c r="X51" i="30" s="1"/>
  <c r="N44" i="30"/>
  <c r="X44" i="30" s="1"/>
  <c r="N46" i="30"/>
  <c r="X46" i="30" s="1"/>
  <c r="N40" i="30"/>
  <c r="X40" i="30" s="1"/>
  <c r="J35" i="21"/>
  <c r="N39" i="21" s="1"/>
  <c r="J58" i="21"/>
  <c r="H13" i="21"/>
  <c r="N52" i="30"/>
  <c r="X52" i="30" s="1"/>
  <c r="N45" i="30"/>
  <c r="X45" i="30" s="1"/>
  <c r="N39" i="30"/>
  <c r="X39" i="30" s="1"/>
  <c r="J47" i="21"/>
  <c r="L26" i="21"/>
  <c r="L30" i="21" s="1"/>
  <c r="L35" i="21"/>
  <c r="J76" i="21" s="1"/>
  <c r="N49" i="29"/>
  <c r="N50" i="29"/>
  <c r="J47" i="20"/>
  <c r="L26" i="20"/>
  <c r="L30" i="20" s="1"/>
  <c r="L35" i="20"/>
  <c r="J58" i="20"/>
  <c r="J35" i="20"/>
  <c r="H13" i="20"/>
  <c r="J45" i="20"/>
  <c r="N51" i="29"/>
  <c r="N38" i="29"/>
  <c r="L47" i="30"/>
  <c r="J38" i="20"/>
  <c r="N38" i="20" s="1"/>
  <c r="H115" i="20" s="1"/>
  <c r="L7" i="22" s="1"/>
  <c r="J47" i="30"/>
  <c r="J53" i="30"/>
  <c r="H47" i="30"/>
  <c r="H53" i="30"/>
  <c r="L53" i="30"/>
  <c r="L52" i="29"/>
  <c r="N40" i="29"/>
  <c r="N54" i="29"/>
  <c r="N39" i="29"/>
  <c r="H46" i="29"/>
  <c r="H52" i="29"/>
  <c r="N44" i="29"/>
  <c r="N45" i="29"/>
  <c r="L46" i="29"/>
  <c r="J52" i="29"/>
  <c r="N43" i="29"/>
  <c r="J46" i="29"/>
  <c r="R16" i="22" l="1"/>
  <c r="H124" i="21"/>
  <c r="L47" i="21"/>
  <c r="H119" i="21" s="1"/>
  <c r="P11" i="22" s="1"/>
  <c r="J61" i="21"/>
  <c r="J65" i="21"/>
  <c r="J63" i="21"/>
  <c r="L47" i="20"/>
  <c r="H119" i="20" s="1"/>
  <c r="J65" i="20"/>
  <c r="J61" i="20"/>
  <c r="J63" i="20"/>
  <c r="P52" i="29"/>
  <c r="X50" i="29"/>
  <c r="R15" i="22"/>
  <c r="H116" i="21"/>
  <c r="P8" i="22"/>
  <c r="J129" i="21"/>
  <c r="R21" i="22"/>
  <c r="X38" i="29"/>
  <c r="X40" i="29"/>
  <c r="O45" i="20"/>
  <c r="X45" i="29"/>
  <c r="X39" i="29"/>
  <c r="X51" i="29"/>
  <c r="X43" i="29"/>
  <c r="X49" i="29"/>
  <c r="X44" i="29"/>
  <c r="P54" i="29"/>
  <c r="X54" i="29" s="1"/>
  <c r="P46" i="29"/>
  <c r="N53" i="30"/>
  <c r="X53" i="30" s="1"/>
  <c r="N47" i="30"/>
  <c r="X47" i="30" s="1"/>
  <c r="J78" i="21"/>
  <c r="N78" i="21" s="1"/>
  <c r="J88" i="21" s="1"/>
  <c r="L58" i="21"/>
  <c r="J76" i="20"/>
  <c r="J78" i="20" s="1"/>
  <c r="N78" i="20" s="1"/>
  <c r="L58" i="20"/>
  <c r="N39" i="20"/>
  <c r="J123" i="20"/>
  <c r="J124" i="20"/>
  <c r="J43" i="20"/>
  <c r="O43" i="20" s="1"/>
  <c r="M17" i="20"/>
  <c r="J37" i="20"/>
  <c r="N37" i="20" s="1"/>
  <c r="H114" i="20" s="1"/>
  <c r="L17" i="20"/>
  <c r="N52" i="29"/>
  <c r="N46" i="29"/>
  <c r="L88" i="20" l="1"/>
  <c r="H88" i="20" s="1"/>
  <c r="J88" i="20"/>
  <c r="L11" i="22"/>
  <c r="X52" i="29"/>
  <c r="L6" i="22"/>
  <c r="L65" i="21"/>
  <c r="O65" i="21" s="1"/>
  <c r="L61" i="21"/>
  <c r="N61" i="21" s="1"/>
  <c r="L63" i="21"/>
  <c r="O63" i="21" s="1"/>
  <c r="L61" i="20"/>
  <c r="N61" i="20" s="1"/>
  <c r="L65" i="20"/>
  <c r="O65" i="20" s="1"/>
  <c r="L63" i="20"/>
  <c r="O63" i="20" s="1"/>
  <c r="H125" i="20"/>
  <c r="N17" i="22"/>
  <c r="H116" i="20"/>
  <c r="L8" i="22"/>
  <c r="J129" i="20"/>
  <c r="N21" i="22"/>
  <c r="X46" i="29"/>
  <c r="L88" i="21"/>
  <c r="O67" i="21" l="1"/>
  <c r="O67" i="20"/>
  <c r="H88" i="21"/>
  <c r="N67" i="21"/>
  <c r="N67" i="20"/>
  <c r="N72" i="21" l="1"/>
  <c r="O69" i="21"/>
  <c r="L86" i="21" s="1"/>
  <c r="O72" i="20"/>
  <c r="N69" i="20"/>
  <c r="M11" i="12"/>
  <c r="J86" i="21" l="1"/>
  <c r="L90" i="21"/>
  <c r="H120" i="21" s="1"/>
  <c r="P12" i="22" s="1"/>
  <c r="O72" i="21"/>
  <c r="L86" i="20"/>
  <c r="L90" i="20" s="1"/>
  <c r="H120" i="20" s="1"/>
  <c r="L12" i="22" s="1"/>
  <c r="J86" i="20"/>
  <c r="N72" i="20"/>
  <c r="H63" i="12"/>
  <c r="J47" i="12"/>
  <c r="L47" i="12" s="1"/>
  <c r="J38" i="12"/>
  <c r="J37" i="12"/>
  <c r="H13" i="12"/>
  <c r="L11" i="12"/>
  <c r="H61" i="12" s="1"/>
  <c r="H86" i="21" l="1"/>
  <c r="H90" i="21" s="1"/>
  <c r="J90" i="21"/>
  <c r="J90" i="20"/>
  <c r="H86" i="20"/>
  <c r="H90" i="20" s="1"/>
  <c r="H117" i="21" l="1"/>
  <c r="J126" i="21"/>
  <c r="J39" i="27"/>
  <c r="D8" i="31" s="1"/>
  <c r="J126" i="20"/>
  <c r="H117" i="20"/>
  <c r="J35" i="28"/>
  <c r="E4" i="31" s="1"/>
  <c r="J37" i="28"/>
  <c r="E6" i="31" s="1"/>
  <c r="N21" i="26"/>
  <c r="N28" i="26" s="1"/>
  <c r="N36" i="26" s="1"/>
  <c r="N18" i="22" l="1"/>
  <c r="J133" i="20"/>
  <c r="J133" i="21"/>
  <c r="R18" i="22"/>
  <c r="L9" i="22"/>
  <c r="H133" i="20"/>
  <c r="H133" i="21"/>
  <c r="P9" i="22"/>
  <c r="P27" i="22" s="1"/>
  <c r="J38" i="27"/>
  <c r="I41" i="27"/>
  <c r="I47" i="26" s="1"/>
  <c r="R24" i="22"/>
  <c r="J36" i="28"/>
  <c r="E5" i="31" s="1"/>
  <c r="J38" i="28"/>
  <c r="E7" i="31" s="1"/>
  <c r="J39" i="28"/>
  <c r="E8" i="31" s="1"/>
  <c r="R27" i="22" l="1"/>
  <c r="J135" i="20"/>
  <c r="J135" i="21"/>
  <c r="D7" i="31"/>
  <c r="J41" i="27"/>
  <c r="D10" i="31" s="1"/>
  <c r="J41" i="28"/>
  <c r="E10" i="31" s="1"/>
  <c r="I41" i="28"/>
  <c r="I48" i="26" s="1"/>
  <c r="H45" i="23" l="1"/>
  <c r="H48" i="23" l="1"/>
  <c r="W42" i="22" l="1"/>
  <c r="T39" i="22"/>
  <c r="V46" i="22"/>
  <c r="W46" i="22"/>
  <c r="V45" i="22"/>
  <c r="W45" i="22"/>
  <c r="W41" i="22"/>
  <c r="W44" i="22"/>
  <c r="V44" i="22"/>
  <c r="W47" i="22"/>
  <c r="W43" i="22"/>
  <c r="V41" i="22"/>
  <c r="V43" i="22"/>
  <c r="V47" i="22"/>
  <c r="V42" i="22"/>
  <c r="L20" i="22"/>
  <c r="J12" i="22"/>
  <c r="V12" i="22" s="1"/>
  <c r="H10" i="32" s="1"/>
  <c r="J13" i="22"/>
  <c r="H13" i="22"/>
  <c r="T13" i="22" s="1"/>
  <c r="F11" i="32" s="1"/>
  <c r="H15" i="22"/>
  <c r="T15" i="22" s="1"/>
  <c r="F13" i="32" s="1"/>
  <c r="J7" i="22"/>
  <c r="J11" i="22"/>
  <c r="V11" i="22" s="1"/>
  <c r="H9" i="32" s="1"/>
  <c r="J6" i="22"/>
  <c r="T20" i="22" l="1"/>
  <c r="F18" i="32" s="1"/>
  <c r="L27" i="22"/>
  <c r="V13" i="22"/>
  <c r="H11" i="32" s="1"/>
  <c r="V6" i="22"/>
  <c r="H4" i="32" s="1"/>
  <c r="V7" i="22"/>
  <c r="H5" i="32" s="1"/>
  <c r="L78" i="12" l="1"/>
  <c r="J35" i="12" l="1"/>
  <c r="J58" i="12"/>
  <c r="J61" i="12" l="1"/>
  <c r="J63" i="12"/>
  <c r="O42" i="12"/>
  <c r="J16" i="22" s="1"/>
  <c r="V16" i="22" s="1"/>
  <c r="H14" i="32" s="1"/>
  <c r="O41" i="12"/>
  <c r="N39" i="12"/>
  <c r="H8" i="22" s="1"/>
  <c r="T8" i="22" s="1"/>
  <c r="F6" i="32" s="1"/>
  <c r="R29" i="22"/>
  <c r="J128" i="12"/>
  <c r="J20" i="22" s="1"/>
  <c r="V20" i="22" s="1"/>
  <c r="H18" i="32" s="1"/>
  <c r="J123" i="12" l="1"/>
  <c r="J15" i="22"/>
  <c r="H116" i="12"/>
  <c r="N27" i="22"/>
  <c r="V15" i="22" l="1"/>
  <c r="H13" i="32" s="1"/>
  <c r="N29" i="22"/>
  <c r="H65" i="12" l="1"/>
  <c r="J65" i="12" l="1"/>
  <c r="L35" i="12"/>
  <c r="N38" i="12" l="1"/>
  <c r="H115" i="12" s="1"/>
  <c r="H7" i="22" s="1"/>
  <c r="T7" i="22" s="1"/>
  <c r="F5" i="32" s="1"/>
  <c r="N37" i="12"/>
  <c r="H114" i="12" s="1"/>
  <c r="H6" i="22" s="1"/>
  <c r="O43" i="12"/>
  <c r="J76" i="12"/>
  <c r="J78" i="12" s="1"/>
  <c r="L58" i="12"/>
  <c r="L30" i="12"/>
  <c r="L63" i="12" l="1"/>
  <c r="O63" i="12" s="1"/>
  <c r="L61" i="12"/>
  <c r="N61" i="12" s="1"/>
  <c r="L65" i="12"/>
  <c r="T6" i="22"/>
  <c r="F4" i="32" s="1"/>
  <c r="H125" i="12"/>
  <c r="J17" i="22"/>
  <c r="H34" i="23"/>
  <c r="H37" i="23" s="1"/>
  <c r="H50" i="23" s="1"/>
  <c r="N78" i="12"/>
  <c r="J88" i="12" s="1"/>
  <c r="O45" i="12"/>
  <c r="J21" i="22" s="1"/>
  <c r="V21" i="22" s="1"/>
  <c r="H19" i="32" s="1"/>
  <c r="V17" i="22" l="1"/>
  <c r="H15" i="32" s="1"/>
  <c r="H21" i="22"/>
  <c r="T21" i="22" s="1"/>
  <c r="F19" i="32" s="1"/>
  <c r="J129" i="12"/>
  <c r="L88" i="12"/>
  <c r="H88" i="12" s="1"/>
  <c r="H119" i="12"/>
  <c r="H11" i="22" s="1"/>
  <c r="T11" i="22" s="1"/>
  <c r="F9" i="32" s="1"/>
  <c r="O65" i="12"/>
  <c r="O22" i="26" l="1"/>
  <c r="O28" i="26" l="1"/>
  <c r="N37" i="26" s="1"/>
  <c r="P28" i="26"/>
  <c r="N38" i="26" s="1"/>
  <c r="J39" i="26"/>
  <c r="C8" i="31" s="1"/>
  <c r="F8" i="31" s="1"/>
  <c r="N67" i="12"/>
  <c r="O67" i="12"/>
  <c r="O39" i="26" l="1"/>
  <c r="H8" i="31" s="1"/>
  <c r="K8" i="31" s="1"/>
  <c r="M8" i="31" s="1"/>
  <c r="N69" i="12"/>
  <c r="O72" i="12"/>
  <c r="L86" i="12" l="1"/>
  <c r="J86" i="12"/>
  <c r="N72" i="12"/>
  <c r="H86" i="12" l="1"/>
  <c r="H90" i="12" s="1"/>
  <c r="J90" i="12"/>
  <c r="L90" i="12"/>
  <c r="H120" i="12" s="1"/>
  <c r="H12" i="22" s="1"/>
  <c r="T12" i="22" s="1"/>
  <c r="F10" i="32" s="1"/>
  <c r="J126" i="12" l="1"/>
  <c r="J133" i="12" s="1"/>
  <c r="H117" i="12"/>
  <c r="H9" i="22" l="1"/>
  <c r="H27" i="22" s="1"/>
  <c r="H133" i="12"/>
  <c r="J18" i="22"/>
  <c r="T9" i="22" l="1"/>
  <c r="F7" i="32" s="1"/>
  <c r="V18" i="22"/>
  <c r="H16" i="32" s="1"/>
  <c r="J135" i="12"/>
  <c r="O35" i="26" l="1"/>
  <c r="H4" i="31" s="1"/>
  <c r="K4" i="31" s="1"/>
  <c r="J37" i="26"/>
  <c r="C6" i="31" s="1"/>
  <c r="F6" i="31" s="1"/>
  <c r="O37" i="26"/>
  <c r="H6" i="31" s="1"/>
  <c r="K6" i="31" s="1"/>
  <c r="J36" i="26"/>
  <c r="C5" i="31" s="1"/>
  <c r="F5" i="31" s="1"/>
  <c r="O36" i="26"/>
  <c r="H5" i="31" s="1"/>
  <c r="K5" i="31" s="1"/>
  <c r="J24" i="22"/>
  <c r="T23" i="22"/>
  <c r="O38" i="26"/>
  <c r="H7" i="31" s="1"/>
  <c r="K7" i="31" s="1"/>
  <c r="T27" i="22" l="1"/>
  <c r="F21" i="32"/>
  <c r="F25" i="32" s="1"/>
  <c r="M6" i="31"/>
  <c r="M5" i="31"/>
  <c r="J35" i="26"/>
  <c r="N41" i="26"/>
  <c r="N46" i="26" s="1"/>
  <c r="N50" i="26" s="1"/>
  <c r="J38" i="26"/>
  <c r="C7" i="31" s="1"/>
  <c r="F7" i="31" s="1"/>
  <c r="M7" i="31" s="1"/>
  <c r="O41" i="26"/>
  <c r="H10" i="31" s="1"/>
  <c r="K12" i="31" s="1"/>
  <c r="V24" i="22"/>
  <c r="J27" i="22"/>
  <c r="J29" i="22" s="1"/>
  <c r="J12" i="33" l="1"/>
  <c r="J17" i="33" s="1"/>
  <c r="H22" i="32"/>
  <c r="H25" i="32" s="1"/>
  <c r="X42" i="22"/>
  <c r="X46" i="22"/>
  <c r="X47" i="22"/>
  <c r="X44" i="22"/>
  <c r="X41" i="22"/>
  <c r="X45" i="22"/>
  <c r="X43" i="22"/>
  <c r="K10" i="31"/>
  <c r="C4" i="31"/>
  <c r="F4" i="31" s="1"/>
  <c r="M4" i="31" s="1"/>
  <c r="M10" i="31" s="1"/>
  <c r="J41" i="26"/>
  <c r="C10" i="31" s="1"/>
  <c r="I41" i="26"/>
  <c r="I46" i="26" s="1"/>
  <c r="I50" i="26" s="1"/>
  <c r="H12" i="33" s="1"/>
  <c r="H17" i="33" s="1"/>
  <c r="X48" i="22"/>
  <c r="V27" i="22"/>
  <c r="V29" i="22" s="1"/>
  <c r="F12" i="31" l="1"/>
  <c r="M12" i="31" s="1"/>
  <c r="F10" i="31"/>
</calcChain>
</file>

<file path=xl/comments1.xml><?xml version="1.0" encoding="utf-8"?>
<comments xmlns="http://schemas.openxmlformats.org/spreadsheetml/2006/main">
  <authors>
    <author>krupp</author>
    <author>ANielsen</author>
  </authors>
  <commentList>
    <comment ref="H10" authorId="0">
      <text>
        <r>
          <rPr>
            <sz val="9"/>
            <color indexed="81"/>
            <rFont val="Tahoma"/>
            <family val="2"/>
          </rPr>
          <t>Cell H10 from 2016 GASB 68 Regular Amort worksheet, if positive number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Cell H11from 2016 GASB 68 Regular Amort worksheet, if positive number
</t>
        </r>
      </text>
    </comment>
    <comment ref="H12" authorId="1">
      <text>
        <r>
          <rPr>
            <sz val="9"/>
            <color indexed="81"/>
            <rFont val="Tahoma"/>
            <charset val="1"/>
          </rPr>
          <t xml:space="preserve">Cell J-88 from 2017 GASB 68 Regular Spreadsheet, if positive.
</t>
        </r>
      </text>
    </comment>
    <comment ref="H13" authorId="1">
      <text>
        <r>
          <rPr>
            <sz val="9"/>
            <color indexed="81"/>
            <rFont val="Tahoma"/>
            <charset val="1"/>
          </rPr>
          <t xml:space="preserve">Cell J-90 from 2018 GASB 68 Regular Spreadsheet, if positive.
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 xml:space="preserve">Cell H19 from 2016 GASB 68 on Regular Amort worksheet, if negative number - enter as negative number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 xml:space="preserve">Cell H20 from 2016 GASB 68 Amort worksheet, if negative number - enter as negative number
</t>
        </r>
      </text>
    </comment>
    <comment ref="H23" authorId="1">
      <text>
        <r>
          <rPr>
            <sz val="9"/>
            <color indexed="81"/>
            <rFont val="Tahoma"/>
            <charset val="1"/>
          </rPr>
          <t xml:space="preserve">Cell J-88 from 2017 GASB 68 Regular Spreadsheet, if negative.
</t>
        </r>
      </text>
    </comment>
    <comment ref="H24" authorId="1">
      <text>
        <r>
          <rPr>
            <sz val="9"/>
            <color indexed="81"/>
            <rFont val="Tahoma"/>
            <charset val="1"/>
          </rPr>
          <t xml:space="preserve">Cell J-90 from 2018 GASB 68 Regular Spreadsheet, if negative, enter as a negative number.
</t>
        </r>
      </text>
    </comment>
  </commentList>
</comments>
</file>

<file path=xl/comments2.xml><?xml version="1.0" encoding="utf-8"?>
<comments xmlns="http://schemas.openxmlformats.org/spreadsheetml/2006/main">
  <authors>
    <author>krupp</author>
    <author>ANielsen</author>
  </authors>
  <commentList>
    <comment ref="H10" authorId="0">
      <text>
        <r>
          <rPr>
            <sz val="9"/>
            <color indexed="81"/>
            <rFont val="Tahoma"/>
            <family val="2"/>
          </rPr>
          <t xml:space="preserve">Cell H10 from 2016 GASB 68 S &amp; D Amort worksheet, if positive number
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Cell H11 from 2016 GASB 68 S &amp; D Amort worksheet, if positive number
</t>
        </r>
      </text>
    </comment>
    <comment ref="H12" authorId="1">
      <text>
        <r>
          <rPr>
            <b/>
            <sz val="9"/>
            <color indexed="81"/>
            <rFont val="Tahoma"/>
            <charset val="1"/>
          </rPr>
          <t>Cell J-88 from 2017 GASB 68  S &amp;D spreadsheet, if positive.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3" authorId="1">
      <text>
        <r>
          <rPr>
            <sz val="9"/>
            <color indexed="81"/>
            <rFont val="Tahoma"/>
            <charset val="1"/>
          </rPr>
          <t xml:space="preserve">Cell J-90 from 2018 GASB 68 
S &amp; D Spreadsheet, if positive.
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Cell H19 from 2016 GASB 68 S &amp; D Amort worksheet, if negative number - enter as negative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</rPr>
          <t>Cell H20 from 2016 GASB 68 S &amp; D Amort worksheet, if negative number - enter as negative number</t>
        </r>
      </text>
    </comment>
    <comment ref="H23" authorId="1">
      <text>
        <r>
          <rPr>
            <b/>
            <sz val="9"/>
            <color indexed="81"/>
            <rFont val="Tahoma"/>
            <charset val="1"/>
          </rPr>
          <t xml:space="preserve">Cell J-88 from 2017 GASB 68 S &amp; D Spreadsheet, if negative.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1">
      <text>
        <r>
          <rPr>
            <sz val="9"/>
            <color indexed="81"/>
            <rFont val="Tahoma"/>
            <charset val="1"/>
          </rPr>
          <t xml:space="preserve">Cell J-90 from 2018 GASB 68 S &amp; D Spreadsheet, if negative - enter as a negative number.
</t>
        </r>
      </text>
    </comment>
  </commentList>
</comments>
</file>

<file path=xl/comments3.xml><?xml version="1.0" encoding="utf-8"?>
<comments xmlns="http://schemas.openxmlformats.org/spreadsheetml/2006/main">
  <authors>
    <author>krupp</author>
    <author>ANielsen</author>
  </authors>
  <commentList>
    <comment ref="H10" authorId="0">
      <text>
        <r>
          <rPr>
            <sz val="9"/>
            <color indexed="81"/>
            <rFont val="Tahoma"/>
            <family val="2"/>
          </rPr>
          <t>Cell H10 from 2016 GASB 68 Pro Occ Amort worksheet, if positive number</t>
        </r>
      </text>
    </comment>
    <comment ref="H11" authorId="0">
      <text>
        <r>
          <rPr>
            <sz val="9"/>
            <color indexed="81"/>
            <rFont val="Tahoma"/>
            <family val="2"/>
          </rPr>
          <t xml:space="preserve">Cell H11 from 2016 GASB 68 Pro Occ Amort worksheet, if positive number
</t>
        </r>
      </text>
    </comment>
    <comment ref="H13" authorId="1">
      <text>
        <r>
          <rPr>
            <sz val="9"/>
            <color indexed="81"/>
            <rFont val="Tahoma"/>
            <charset val="1"/>
          </rPr>
          <t xml:space="preserve">Cell J-90 from 2018 GASB 68 Pro Occ Amort Spreadsheet, if positive.
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Cell H19 from 2016 GASB 68 Pro Occ Amort worksheet, if negative number - enter as negative number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Cell H20 from 2016 GASB 68 Pro Occ Amort worksheet, if negative number - enter as negative </t>
        </r>
      </text>
    </comment>
    <comment ref="H24" authorId="1">
      <text>
        <r>
          <rPr>
            <sz val="9"/>
            <color indexed="81"/>
            <rFont val="Tahoma"/>
            <charset val="1"/>
          </rPr>
          <t xml:space="preserve">Cell J-90 from 2018 GASB 68 Pro Occ Amort Spreadsheet, if negative, enter as a negative number.
</t>
        </r>
      </text>
    </comment>
  </commentList>
</comments>
</file>

<file path=xl/sharedStrings.xml><?xml version="1.0" encoding="utf-8"?>
<sst xmlns="http://schemas.openxmlformats.org/spreadsheetml/2006/main" count="882" uniqueCount="288">
  <si>
    <t>Contributions</t>
  </si>
  <si>
    <t>Total</t>
  </si>
  <si>
    <t>Calculation of the Change in Proportion:</t>
  </si>
  <si>
    <t xml:space="preserve">Deferred </t>
  </si>
  <si>
    <t xml:space="preserve">Outflows of </t>
  </si>
  <si>
    <t>Resources</t>
  </si>
  <si>
    <t>Inflows of</t>
  </si>
  <si>
    <t>Employer's current year proportionate share</t>
  </si>
  <si>
    <t>( % )</t>
  </si>
  <si>
    <t>Employer's prior year proportionate share</t>
  </si>
  <si>
    <t xml:space="preserve">     </t>
  </si>
  <si>
    <t>Difference between Proportionate Share of Collective</t>
  </si>
  <si>
    <t xml:space="preserve">   contributions and employer's actual contributions:</t>
  </si>
  <si>
    <t>Total employer contributions (as recognized by IPERS)</t>
  </si>
  <si>
    <t>Employer's proportionate share of total employer</t>
  </si>
  <si>
    <t xml:space="preserve">   contributions</t>
  </si>
  <si>
    <t>(a)</t>
  </si>
  <si>
    <t>(b)</t>
  </si>
  <si>
    <t>Check figure</t>
  </si>
  <si>
    <t>Net Pension Liability</t>
  </si>
  <si>
    <t>DR</t>
  </si>
  <si>
    <t>CR</t>
  </si>
  <si>
    <t>Totals</t>
  </si>
  <si>
    <t>Proportionate Shares of Collective Balances</t>
  </si>
  <si>
    <t>Proportionate Share @</t>
  </si>
  <si>
    <t>Change in Proportionate Share of</t>
  </si>
  <si>
    <t>Debit Balances</t>
  </si>
  <si>
    <t>Credit Balances</t>
  </si>
  <si>
    <t>(b) - (a)</t>
  </si>
  <si>
    <t>Deferred Outflows of Resources</t>
  </si>
  <si>
    <t>Deferred inflows of Resources</t>
  </si>
  <si>
    <t>Collective Pension Expense</t>
  </si>
  <si>
    <t>(Collective pension expense)</t>
  </si>
  <si>
    <t>(Proportionate %)</t>
  </si>
  <si>
    <t>X</t>
  </si>
  <si>
    <t>Collective amounts</t>
  </si>
  <si>
    <t>Total of changes in the Entity's beginning reported balances</t>
  </si>
  <si>
    <t>Amount to be recognized for the net effect of the change</t>
  </si>
  <si>
    <t xml:space="preserve">    in the Entity's proportion on beginning reported balances</t>
  </si>
  <si>
    <t>Total of amounts recognized for the change in Entity's proportion</t>
  </si>
  <si>
    <t>Collective Amount</t>
  </si>
  <si>
    <t xml:space="preserve">Proportionate </t>
  </si>
  <si>
    <t>Entity</t>
  </si>
  <si>
    <t>Difference</t>
  </si>
  <si>
    <t>Net effect of change in proportion and differences between</t>
  </si>
  <si>
    <t>Contributions during measurement period (from 2b) above</t>
  </si>
  <si>
    <t>Change in proportion (from (2a) above)</t>
  </si>
  <si>
    <t>Deferred Outflows</t>
  </si>
  <si>
    <t>of Resources</t>
  </si>
  <si>
    <t xml:space="preserve">Pension </t>
  </si>
  <si>
    <t>Expense</t>
  </si>
  <si>
    <t>Net amount recognized</t>
  </si>
  <si>
    <t>Change in Entity's Proportion (2a)</t>
  </si>
  <si>
    <t>Entity's contributions during the measurement period (2b)</t>
  </si>
  <si>
    <t xml:space="preserve">Deferred Outflows of Resources - </t>
  </si>
  <si>
    <t>Pension Expense</t>
  </si>
  <si>
    <t xml:space="preserve">Deferred Outflows of Resources </t>
  </si>
  <si>
    <t>Entity contributions and proportionate share of contributions (2c)</t>
  </si>
  <si>
    <t>Pension Expense - amortization of proportion change</t>
  </si>
  <si>
    <t>Difference Between Expected and Actual Experience</t>
  </si>
  <si>
    <t>Change in Assumptions</t>
  </si>
  <si>
    <t>Deferred Inflows</t>
  </si>
  <si>
    <t>Difference between Projected and Actual Investment</t>
  </si>
  <si>
    <t>Pension Expense - rounding</t>
  </si>
  <si>
    <t>Regular Membership</t>
  </si>
  <si>
    <t>Sheriff</t>
  </si>
  <si>
    <t>Protection</t>
  </si>
  <si>
    <t>Net</t>
  </si>
  <si>
    <t>E1000</t>
  </si>
  <si>
    <t>Expenditures - Pension</t>
  </si>
  <si>
    <t>E3000</t>
  </si>
  <si>
    <t>E4000</t>
  </si>
  <si>
    <t>E6000</t>
  </si>
  <si>
    <t>E7000</t>
  </si>
  <si>
    <t>E8000</t>
  </si>
  <si>
    <t>E9000</t>
  </si>
  <si>
    <t>% Regular</t>
  </si>
  <si>
    <t>Contribution</t>
  </si>
  <si>
    <t>Regular</t>
  </si>
  <si>
    <t>Average expected remaining service life for all System members:</t>
  </si>
  <si>
    <t>years</t>
  </si>
  <si>
    <t>Shaded Boxes require manual input - everything else is intended to be formula driven</t>
  </si>
  <si>
    <t>Regular Membership Group</t>
  </si>
  <si>
    <t>(Using current year %.)</t>
  </si>
  <si>
    <t>(Per IPERS spreadsheet)</t>
  </si>
  <si>
    <t>(GASB 68 Paragraph 54)</t>
  </si>
  <si>
    <t>(GASB 68 Paragraph 55)</t>
  </si>
  <si>
    <t xml:space="preserve">Employer contributions </t>
  </si>
  <si>
    <t>(Per GASB 68 Paragraph 52 these may be netted)</t>
  </si>
  <si>
    <t>Employer's actual contributions - per IPERS spreadsheet</t>
  </si>
  <si>
    <t>Protection Occupation Membership Group</t>
  </si>
  <si>
    <t>EMPLOYER CALCULATION OF TOTAL NET PENSION LIABILITY/(ASSET) AND PROPORTION</t>
  </si>
  <si>
    <t>posted on www.ipers.org. Using each employer's proportion of employer contributions paid to IPERS (i.e. your employer</t>
  </si>
  <si>
    <t xml:space="preserve">contributions divided by all employer contributions paid to IPERS), IPERS has apportioned the Net Pension </t>
  </si>
  <si>
    <t xml:space="preserve">Liability/(Asset) to each employer by employee group. </t>
  </si>
  <si>
    <t>Using the steps detailed below, you will find the Net Pension Liability/(Asset) that has been apportioned to you. You will then</t>
  </si>
  <si>
    <t xml:space="preserve">calculate your total Net Pension Liability/(Asset) and your proportion (percentage) of the Net Pension Liability/(Asset) to </t>
  </si>
  <si>
    <t>report in your CAFR by dividing your total Net Pension Liability/(Asset) by IPERS' collective Net Pension Liability, as</t>
  </si>
  <si>
    <t>shown in the examples below.</t>
  </si>
  <si>
    <t>Step 1:</t>
  </si>
  <si>
    <t>Find all Employer ID Numbers for which you report.</t>
  </si>
  <si>
    <t>Step 2:</t>
  </si>
  <si>
    <t xml:space="preserve">If you have more than one type of employee (Regular, Sheriffs and Deputies, and Protection Occupations), find the </t>
  </si>
  <si>
    <t>Net Pension Liability/(Asset) for each group.</t>
  </si>
  <si>
    <t>Step 3:</t>
  </si>
  <si>
    <t>Total the Net Pension Liability/(Asset) column for all Employer ID rows and groups you have selected, as shown in</t>
  </si>
  <si>
    <t>the examples.</t>
  </si>
  <si>
    <t>Step 4:</t>
  </si>
  <si>
    <t xml:space="preserve">Take your total Net Pension Liability/(Asset) calculated in Step 3 and divide it by IPERS' collective Net Pension Liability </t>
  </si>
  <si>
    <t>to calculate your proportion to report in your CAFR.</t>
  </si>
  <si>
    <t>NOTE:</t>
  </si>
  <si>
    <t>Measurement Date</t>
  </si>
  <si>
    <t>IPERS Collective NPL</t>
  </si>
  <si>
    <t>EXAMPLES</t>
  </si>
  <si>
    <t>EMPLOYER ID NUMBER</t>
  </si>
  <si>
    <t>EMPLOYER_NAME</t>
  </si>
  <si>
    <t>GROUP</t>
  </si>
  <si>
    <t>Net Pension Liability/(Asset)</t>
  </si>
  <si>
    <t>Protection Occupation</t>
  </si>
  <si>
    <t>Sheriff/Deputy</t>
  </si>
  <si>
    <t>IPERS Collective Net Pension Liability/(Asset):</t>
  </si>
  <si>
    <t>IPERS Collective Net Pension Liability:</t>
  </si>
  <si>
    <t>Sheriffs &amp; Deputies</t>
  </si>
  <si>
    <t xml:space="preserve">Methodology: IPERS' actuary has calculated a Net Pension Liability/(Asset) for each employee group, as detailed in the GASB 68 Report </t>
  </si>
  <si>
    <t xml:space="preserve">Entity's calculated proportion: </t>
  </si>
  <si>
    <t>Change in Entity's collective proportion:</t>
  </si>
  <si>
    <t xml:space="preserve">Amortization Schedule of the Net Change in the Proportion and Contributions </t>
  </si>
  <si>
    <t>(GASB 68 paragraphs 54 &amp; 55)</t>
  </si>
  <si>
    <t>Deferred outflows of resources:</t>
  </si>
  <si>
    <t>Deferred inflows of resources:</t>
  </si>
  <si>
    <t>Amount to be Amortized in:</t>
  </si>
  <si>
    <t>(Per GASB 68 paragraph 52 the change in proportion and contributions may be netted for the year)</t>
  </si>
  <si>
    <t>Total current year amortization</t>
  </si>
  <si>
    <t>Sheriffs and Deputies Membership Group</t>
  </si>
  <si>
    <t xml:space="preserve">    Totals</t>
  </si>
  <si>
    <t xml:space="preserve">    Totals - should agree to IPERS collective amounts</t>
  </si>
  <si>
    <t>Experience differences - from IPERS GASB 68 spreadsheet</t>
  </si>
  <si>
    <t>Assumption differences - from IPERS GASB 68 spreadsheet</t>
  </si>
  <si>
    <t>Earnings differences - from IPERS GASB 68 spreadsheet</t>
  </si>
  <si>
    <t>(%)</t>
  </si>
  <si>
    <t xml:space="preserve">Experience differences </t>
  </si>
  <si>
    <t xml:space="preserve">Assumption differences </t>
  </si>
  <si>
    <t xml:space="preserve">Earnings differences </t>
  </si>
  <si>
    <t>(Recomputed)</t>
  </si>
  <si>
    <t>Difference [increase (decrease)in deferred inflows of resources]</t>
  </si>
  <si>
    <t>Differences Between Expected and Actual Experience</t>
  </si>
  <si>
    <t>Differences between Projected and Actual Investment earnings</t>
  </si>
  <si>
    <t>Difference between Projected and Actual Investment earnings</t>
  </si>
  <si>
    <t>Changes in Assumptions</t>
  </si>
  <si>
    <t>Deferred Inflows of Resources  from proportion change</t>
  </si>
  <si>
    <t>All Membership Groups</t>
  </si>
  <si>
    <t>Regular Group</t>
  </si>
  <si>
    <t>Sheriffs &amp; Dep</t>
  </si>
  <si>
    <t>Prot Occupation</t>
  </si>
  <si>
    <t>Total Pension Liability</t>
  </si>
  <si>
    <t>Fiduciary Net Position</t>
  </si>
  <si>
    <t>FNP as a % of TPL</t>
  </si>
  <si>
    <t>N/A</t>
  </si>
  <si>
    <t>Experience</t>
  </si>
  <si>
    <t>Assumptions</t>
  </si>
  <si>
    <t>Earnings</t>
  </si>
  <si>
    <t>Deferred Inflows of Resources</t>
  </si>
  <si>
    <t>(for this employer)</t>
  </si>
  <si>
    <t>Decrease to 6.50%</t>
  </si>
  <si>
    <t>Increase to 8.50%</t>
  </si>
  <si>
    <t>Change in NPL due to 1% (for the Plan):</t>
  </si>
  <si>
    <t>Change in NPL due to 1% (for this Employer):</t>
  </si>
  <si>
    <t>Deferred Inflows for this Employer:</t>
  </si>
  <si>
    <t>Deferred Outflows for this Employer:</t>
  </si>
  <si>
    <t>(Total as recognized by Plan)</t>
  </si>
  <si>
    <t>Average Expected Remaining Service Life:</t>
  </si>
  <si>
    <t>NPL at 7.50%</t>
  </si>
  <si>
    <t xml:space="preserve">     Totals</t>
  </si>
  <si>
    <t>Pension Expense for this Employer</t>
  </si>
  <si>
    <t>(Proportionate Share)</t>
  </si>
  <si>
    <t>*</t>
  </si>
  <si>
    <t>Per totals of Employer Contributions in IPERS Schedules of Employer Allocations and Collective Pension Amounts by Employer Report.</t>
  </si>
  <si>
    <t>[X-(X/H90)]</t>
  </si>
  <si>
    <t>(X/H90)</t>
  </si>
  <si>
    <t xml:space="preserve">Totals for </t>
  </si>
  <si>
    <t>Employer</t>
  </si>
  <si>
    <t>Computed</t>
  </si>
  <si>
    <t>GASB 68</t>
  </si>
  <si>
    <t>Report</t>
  </si>
  <si>
    <t>Sheriff and Deputies Group</t>
  </si>
  <si>
    <t>Per IPERS GASB REPORT</t>
  </si>
  <si>
    <t>Sheriffs &amp;</t>
  </si>
  <si>
    <t>Deputies</t>
  </si>
  <si>
    <t>Occupation</t>
  </si>
  <si>
    <t xml:space="preserve">Total Change in </t>
  </si>
  <si>
    <t>Proportionate Share</t>
  </si>
  <si>
    <t>Protection Occupation Group</t>
  </si>
  <si>
    <t>into the Shaded Boxes in this Tab.</t>
  </si>
  <si>
    <t>Employer Proportionate Share % (Computed)</t>
  </si>
  <si>
    <t>Employer Proportionate Share % (Per IPERS Spreadsheet)</t>
  </si>
  <si>
    <t>Difference, if any</t>
  </si>
  <si>
    <t>Collective per</t>
  </si>
  <si>
    <t>Actuary Report</t>
  </si>
  <si>
    <t>Employer's</t>
  </si>
  <si>
    <t>Proportion</t>
  </si>
  <si>
    <t xml:space="preserve">From </t>
  </si>
  <si>
    <t>Above</t>
  </si>
  <si>
    <t>To be amortized during:</t>
  </si>
  <si>
    <t xml:space="preserve">Year ending June 30, </t>
  </si>
  <si>
    <t>Thereafter</t>
  </si>
  <si>
    <t xml:space="preserve">             Totals</t>
  </si>
  <si>
    <t>Amortization of Deferred Outflows and Deferred Inflows of Resources:</t>
  </si>
  <si>
    <t>Proportionate %:</t>
  </si>
  <si>
    <t>(Column G X D38)</t>
  </si>
  <si>
    <t>(Column M X D38)</t>
  </si>
  <si>
    <t>Net Pension Liability (1)</t>
  </si>
  <si>
    <t>Pension expense (1)</t>
  </si>
  <si>
    <t>Deferred Inflows of Resources-from Proportionate Change (1)</t>
  </si>
  <si>
    <t>Pension Expense (1)</t>
  </si>
  <si>
    <t>(1)  To record amoritzation of prior year deferred inflows for</t>
  </si>
  <si>
    <t>Pension</t>
  </si>
  <si>
    <t>XXXX</t>
  </si>
  <si>
    <t>Net Amount</t>
  </si>
  <si>
    <t xml:space="preserve">for </t>
  </si>
  <si>
    <t>Footnote</t>
  </si>
  <si>
    <t xml:space="preserve">Sheriffs &amp; </t>
  </si>
  <si>
    <t>Total amortization of outflows</t>
  </si>
  <si>
    <t>Total amortization of inflows</t>
  </si>
  <si>
    <t>Governmental Activities</t>
  </si>
  <si>
    <t>Business Type Activities</t>
  </si>
  <si>
    <t>Deferred Inflows(dr)/Outflow(cr) of Resources - from Proportionate Change (par. #52 amort.)</t>
  </si>
  <si>
    <t>Deferred Inflows(dr)/Outflow (cr) of Resources-from Proportionate Change (1)</t>
  </si>
  <si>
    <t>FY2016 Total Change in Proportinate Share</t>
  </si>
  <si>
    <t>Positive amounts Total Change in Proportonate Share - See Comments in Column H</t>
  </si>
  <si>
    <t>Negative amounts Total Change in Proportonate Share-See Comments in Column H</t>
  </si>
  <si>
    <t>Year of Deferral</t>
  </si>
  <si>
    <t>Amortization Period in years</t>
  </si>
  <si>
    <t>Amount of Deferral</t>
  </si>
  <si>
    <t>Additional entry maybe necessary if amount is different from prior workpapers</t>
  </si>
  <si>
    <t>Deferred Outflows of Resources  from proportion change</t>
  </si>
  <si>
    <t>(1)  To record amortization of prior year deferred inflows for</t>
  </si>
  <si>
    <t>IPERS June 30, 2016 Collective Pension Amounts</t>
  </si>
  <si>
    <t>Enter data from the 2016 IPERS Schedule of Employer Allocations</t>
  </si>
  <si>
    <t>Source:   2016 IPERS Actuary GASB 68 Report</t>
  </si>
  <si>
    <t>Collective Amounts at June 30, 2016:</t>
  </si>
  <si>
    <t>2016 Employer Contributions</t>
  </si>
  <si>
    <t>2016 Total Plan Contributions</t>
  </si>
  <si>
    <t>Additional entry maybe necessary if amount is different from prior workpapers.</t>
  </si>
  <si>
    <t>Differences between expected and actual experience</t>
  </si>
  <si>
    <t>Changes of assumptions</t>
  </si>
  <si>
    <t xml:space="preserve">   on IPERS' investments</t>
  </si>
  <si>
    <t>Changes in proportion and differences between Entity</t>
  </si>
  <si>
    <t xml:space="preserve">   contributions and the Entity's proportionate share of contributions</t>
  </si>
  <si>
    <t>Entity contributions subsequent to the measurement date</t>
  </si>
  <si>
    <t xml:space="preserve">Proof of change in proportion and change in proportionate share of contributions: </t>
  </si>
  <si>
    <t xml:space="preserve">  to be recorded as a net outflow </t>
  </si>
  <si>
    <t xml:space="preserve">&lt;&lt;&lt;&lt;&lt; Paragraph 71b requires this </t>
  </si>
  <si>
    <t xml:space="preserve">  or inflow)</t>
  </si>
  <si>
    <t>Deferred Outflows:</t>
  </si>
  <si>
    <t>Deferred Inflows:</t>
  </si>
  <si>
    <t>Current Year Deferred Outflows of Resources and Deferred Inflows of Resources for the IPERS Pension Note</t>
  </si>
  <si>
    <r>
      <rPr>
        <b/>
        <sz val="11"/>
        <color theme="1"/>
        <rFont val="Calibri"/>
        <family val="2"/>
        <scheme val="minor"/>
      </rPr>
      <t>Net</t>
    </r>
    <r>
      <rPr>
        <sz val="11"/>
        <color theme="1"/>
        <rFont val="Calibri"/>
        <family val="2"/>
        <scheme val="minor"/>
      </rPr>
      <t xml:space="preserve"> difference between projected and actual earnings</t>
    </r>
  </si>
  <si>
    <t>Measurement Date: 6/30/2016</t>
  </si>
  <si>
    <t>Source:   2017 IPERS Actuary GASB 68 Report</t>
  </si>
  <si>
    <t>IPERS June 30, 2017 Collective Pension Amounts</t>
  </si>
  <si>
    <t>Collective Amounts at June 30, 2017:</t>
  </si>
  <si>
    <t>Enter data from the 2017 IPERS Schedule of Employer Allocations</t>
  </si>
  <si>
    <t>2017 Employer Contributions</t>
  </si>
  <si>
    <t>2017 Total Plan Contributions</t>
  </si>
  <si>
    <t>Journal Entries for Entity's Year Ended June 30, 2018 (June 30, 2017 measurement date)</t>
  </si>
  <si>
    <t xml:space="preserve"> - Entity contributions from 7/01/2016 through 6/30/2017</t>
  </si>
  <si>
    <t>To record pension accrual amounts for the year ended June 30, 2018</t>
  </si>
  <si>
    <t>based on the June 30, 2017 measurement date.</t>
  </si>
  <si>
    <t>the year ended June 30, 2018</t>
  </si>
  <si>
    <t>Journal Entry to record deferred outflow at June 30, 2018:</t>
  </si>
  <si>
    <t>To record employer contributions from July 1, 2017</t>
  </si>
  <si>
    <t>through June 30, 2018 as deferred outflows.</t>
  </si>
  <si>
    <t>You will need to do this for the 6/30/2016 and the 6/30/2017 Measurement Dates</t>
  </si>
  <si>
    <t>Measurement Date: 6/30/2017</t>
  </si>
  <si>
    <t>Journal Entries for Entity's Year Ended June 30. 2018 (June 30, 2017 measurement date)</t>
  </si>
  <si>
    <t>SAMPLE ENTITY 2018 GASB 68 CALCULATOR -</t>
  </si>
  <si>
    <t>Beginning balance collective measures (June 30, 2016):</t>
  </si>
  <si>
    <t>at June 30, 2016</t>
  </si>
  <si>
    <t>Share at 6/30/2017</t>
  </si>
  <si>
    <t xml:space="preserve"> ( Per page 27 of IPERS June 30, 2017  GASB 68 Actuary Report)</t>
  </si>
  <si>
    <t xml:space="preserve"> ( Per page 29 of IPERS June 30, 2017 GASB 68 Actuary Report)</t>
  </si>
  <si>
    <t xml:space="preserve"> ( Per page 28 of IPERS June 30, 2017 GASB 68 Actuary Report)</t>
  </si>
  <si>
    <t>the year ended June 30,2018</t>
  </si>
  <si>
    <t>Decrease to 6.00%</t>
  </si>
  <si>
    <t>NPL at 7.00%</t>
  </si>
  <si>
    <t>Increase to 8.00%</t>
  </si>
  <si>
    <t>If the amount (total of L10, L11 &amp; L12) on the amortization form for last year is a deferred outflow, the amount entered here is credit to deferred outflows and debit to pension expense.  If the amount (total of L21, L22 &amp; LK23) on the amortization form for prior years is a deferred inflow, the amount is a debit to deferred inflows and credit to pension expense.</t>
  </si>
  <si>
    <t>We will be posting 3 schedules for the 6/30/2017 Measurement Date (one for each Membership Group).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</si>
</sst>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_(* #,##0_);_(* \(#,##0\);_(* &quot;-&quot;??_);_(@_)"/>
    <numFmt numFmtId="167" formatCode="0.00000000%"/>
    <numFmt numFmtId="168" formatCode="0.0000000000"/>
    <numFmt numFmtId="169" formatCode="0.00000000"/>
    <numFmt numFmtId="170" formatCode="0_);\(0\)"/>
    <numFmt numFmtId="171" formatCode="0.000000%"/>
    <numFmt numFmtId="172" formatCode="#,##0.0000000000"/>
    <numFmt numFmtId="173" formatCode="0.0000000%"/>
    <numFmt numFmtId="174" formatCode="_(&quot;$&quot;* #,##0_);_(&quot;$&quot;* \(#,##0\);_(&quot;$&quot;* &quot;-&quot;????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6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164" fontId="0" fillId="0" borderId="0" xfId="2" applyNumberFormat="1" applyFont="1"/>
    <xf numFmtId="166" fontId="0" fillId="0" borderId="0" xfId="1" applyNumberFormat="1" applyFont="1"/>
    <xf numFmtId="164" fontId="0" fillId="0" borderId="2" xfId="2" applyNumberFormat="1" applyFont="1" applyBorder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164" fontId="0" fillId="0" borderId="0" xfId="2" applyNumberFormat="1" applyFont="1" applyBorder="1"/>
    <xf numFmtId="0" fontId="2" fillId="0" borderId="0" xfId="0" applyFont="1" applyBorder="1"/>
    <xf numFmtId="0" fontId="4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right"/>
    </xf>
    <xf numFmtId="166" fontId="0" fillId="0" borderId="1" xfId="1" applyNumberFormat="1" applyFont="1" applyBorder="1"/>
    <xf numFmtId="164" fontId="0" fillId="0" borderId="3" xfId="2" applyNumberFormat="1" applyFont="1" applyBorder="1"/>
    <xf numFmtId="0" fontId="0" fillId="0" borderId="0" xfId="0" applyFont="1"/>
    <xf numFmtId="166" fontId="0" fillId="0" borderId="0" xfId="0" applyNumberFormat="1"/>
    <xf numFmtId="166" fontId="0" fillId="0" borderId="3" xfId="1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2" fillId="0" borderId="0" xfId="0" applyFont="1" applyAlignment="1"/>
    <xf numFmtId="166" fontId="0" fillId="0" borderId="0" xfId="1" applyNumberFormat="1" applyFont="1" applyAlignment="1">
      <alignment horizontal="center"/>
    </xf>
    <xf numFmtId="164" fontId="0" fillId="0" borderId="1" xfId="2" applyNumberFormat="1" applyFont="1" applyBorder="1"/>
    <xf numFmtId="44" fontId="0" fillId="0" borderId="0" xfId="2" applyFont="1"/>
    <xf numFmtId="0" fontId="4" fillId="0" borderId="0" xfId="0" applyFont="1" applyBorder="1"/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2" xfId="0" applyBorder="1"/>
    <xf numFmtId="164" fontId="0" fillId="0" borderId="2" xfId="0" applyNumberFormat="1" applyBorder="1"/>
    <xf numFmtId="1" fontId="0" fillId="0" borderId="0" xfId="0" applyNumberFormat="1" applyBorder="1"/>
    <xf numFmtId="164" fontId="0" fillId="0" borderId="3" xfId="0" applyNumberFormat="1" applyBorder="1"/>
    <xf numFmtId="168" fontId="0" fillId="0" borderId="0" xfId="0" applyNumberForma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6" fontId="0" fillId="0" borderId="3" xfId="1" applyNumberFormat="1" applyFont="1" applyBorder="1"/>
    <xf numFmtId="44" fontId="0" fillId="0" borderId="0" xfId="0" applyNumberFormat="1"/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41" fontId="0" fillId="0" borderId="0" xfId="2" applyNumberFormat="1" applyFont="1"/>
    <xf numFmtId="41" fontId="0" fillId="0" borderId="0" xfId="0" applyNumberFormat="1"/>
    <xf numFmtId="0" fontId="0" fillId="0" borderId="0" xfId="0" applyFill="1" applyAlignment="1" applyProtection="1">
      <alignment horizontal="left"/>
    </xf>
    <xf numFmtId="0" fontId="0" fillId="0" borderId="0" xfId="0" applyFill="1"/>
    <xf numFmtId="43" fontId="0" fillId="0" borderId="0" xfId="0" applyNumberFormat="1"/>
    <xf numFmtId="0" fontId="5" fillId="0" borderId="0" xfId="0" applyFont="1"/>
    <xf numFmtId="169" fontId="0" fillId="3" borderId="7" xfId="0" applyNumberFormat="1" applyFont="1" applyFill="1" applyBorder="1"/>
    <xf numFmtId="166" fontId="2" fillId="0" borderId="0" xfId="0" applyNumberFormat="1" applyFont="1" applyAlignment="1">
      <alignment horizontal="center"/>
    </xf>
    <xf numFmtId="0" fontId="6" fillId="0" borderId="0" xfId="0" applyFont="1"/>
    <xf numFmtId="166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6" fontId="0" fillId="0" borderId="11" xfId="0" applyNumberFormat="1" applyBorder="1"/>
    <xf numFmtId="14" fontId="0" fillId="0" borderId="12" xfId="0" applyNumberFormat="1" applyBorder="1" applyAlignment="1">
      <alignment horizontal="center"/>
    </xf>
    <xf numFmtId="6" fontId="0" fillId="0" borderId="13" xfId="0" applyNumberFormat="1" applyBorder="1"/>
    <xf numFmtId="0" fontId="8" fillId="0" borderId="4" xfId="0" applyFont="1" applyBorder="1"/>
    <xf numFmtId="0" fontId="8" fillId="0" borderId="1" xfId="0" applyFont="1" applyBorder="1" applyAlignment="1">
      <alignment horizontal="center" wrapText="1"/>
    </xf>
    <xf numFmtId="0" fontId="8" fillId="0" borderId="0" xfId="0" applyFont="1"/>
    <xf numFmtId="41" fontId="8" fillId="0" borderId="2" xfId="0" applyNumberFormat="1" applyFont="1" applyBorder="1"/>
    <xf numFmtId="41" fontId="8" fillId="0" borderId="0" xfId="0" applyNumberFormat="1" applyFont="1" applyBorder="1"/>
    <xf numFmtId="172" fontId="8" fillId="0" borderId="0" xfId="0" applyNumberFormat="1" applyFont="1" applyBorder="1"/>
    <xf numFmtId="0" fontId="8" fillId="4" borderId="0" xfId="0" applyFont="1" applyFill="1"/>
    <xf numFmtId="0" fontId="0" fillId="4" borderId="0" xfId="0" applyFill="1"/>
    <xf numFmtId="164" fontId="1" fillId="0" borderId="0" xfId="2" applyNumberFormat="1"/>
    <xf numFmtId="173" fontId="8" fillId="4" borderId="0" xfId="0" applyNumberFormat="1" applyFont="1" applyFill="1"/>
    <xf numFmtId="6" fontId="0" fillId="4" borderId="0" xfId="0" applyNumberFormat="1" applyFill="1"/>
    <xf numFmtId="171" fontId="8" fillId="0" borderId="3" xfId="0" applyNumberFormat="1" applyFont="1" applyBorder="1"/>
    <xf numFmtId="0" fontId="8" fillId="0" borderId="14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6" fontId="0" fillId="0" borderId="0" xfId="0" applyNumberForma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171" fontId="0" fillId="5" borderId="0" xfId="0" applyNumberFormat="1" applyFont="1" applyFill="1" applyBorder="1"/>
    <xf numFmtId="169" fontId="0" fillId="3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2" xfId="0" applyBorder="1" applyAlignment="1">
      <alignment horizontal="center"/>
    </xf>
    <xf numFmtId="167" fontId="0" fillId="0" borderId="0" xfId="3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5" borderId="5" xfId="2" applyNumberFormat="1" applyFont="1" applyFill="1" applyBorder="1"/>
    <xf numFmtId="164" fontId="0" fillId="5" borderId="0" xfId="2" applyNumberFormat="1" applyFont="1" applyFill="1" applyBorder="1"/>
    <xf numFmtId="164" fontId="0" fillId="5" borderId="16" xfId="2" applyNumberFormat="1" applyFont="1" applyFill="1" applyBorder="1"/>
    <xf numFmtId="164" fontId="0" fillId="5" borderId="2" xfId="2" applyNumberFormat="1" applyFont="1" applyFill="1" applyBorder="1"/>
    <xf numFmtId="164" fontId="0" fillId="0" borderId="0" xfId="0" applyNumberFormat="1" applyBorder="1"/>
    <xf numFmtId="164" fontId="0" fillId="0" borderId="17" xfId="2" applyNumberFormat="1" applyFont="1" applyBorder="1"/>
    <xf numFmtId="174" fontId="0" fillId="0" borderId="0" xfId="0" applyNumberFormat="1"/>
    <xf numFmtId="164" fontId="0" fillId="0" borderId="0" xfId="2" applyNumberFormat="1" applyFont="1" applyAlignment="1">
      <alignment horizontal="right"/>
    </xf>
    <xf numFmtId="164" fontId="0" fillId="6" borderId="6" xfId="2" applyNumberFormat="1" applyFont="1" applyFill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1" fontId="0" fillId="0" borderId="2" xfId="3" applyNumberFormat="1" applyFont="1" applyBorder="1"/>
    <xf numFmtId="164" fontId="0" fillId="0" borderId="0" xfId="2" applyNumberFormat="1" applyFont="1" applyAlignment="1"/>
    <xf numFmtId="164" fontId="0" fillId="5" borderId="0" xfId="2" applyNumberFormat="1" applyFont="1" applyFill="1"/>
    <xf numFmtId="0" fontId="0" fillId="0" borderId="0" xfId="0" applyFill="1" applyBorder="1"/>
    <xf numFmtId="164" fontId="0" fillId="0" borderId="0" xfId="2" applyNumberFormat="1" applyFont="1" applyFill="1" applyBorder="1"/>
    <xf numFmtId="166" fontId="0" fillId="0" borderId="0" xfId="0" applyNumberFormat="1" applyFill="1" applyBorder="1"/>
    <xf numFmtId="41" fontId="0" fillId="0" borderId="0" xfId="0" applyNumberFormat="1" applyFill="1" applyBorder="1"/>
    <xf numFmtId="164" fontId="0" fillId="0" borderId="0" xfId="0" applyNumberFormat="1" applyFill="1" applyBorder="1"/>
    <xf numFmtId="44" fontId="0" fillId="0" borderId="0" xfId="0" applyNumberForma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Font="1" applyBorder="1"/>
    <xf numFmtId="171" fontId="0" fillId="5" borderId="5" xfId="0" applyNumberFormat="1" applyFont="1" applyFill="1" applyBorder="1"/>
    <xf numFmtId="164" fontId="0" fillId="6" borderId="6" xfId="2" applyNumberFormat="1" applyFont="1" applyFill="1" applyBorder="1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0" fontId="6" fillId="0" borderId="0" xfId="0" applyFont="1" applyProtection="1"/>
    <xf numFmtId="169" fontId="0" fillId="3" borderId="7" xfId="0" applyNumberFormat="1" applyFont="1" applyFill="1" applyBorder="1" applyProtection="1"/>
    <xf numFmtId="169" fontId="0" fillId="3" borderId="7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164" fontId="0" fillId="5" borderId="5" xfId="2" applyNumberFormat="1" applyFont="1" applyFill="1" applyBorder="1" applyProtection="1"/>
    <xf numFmtId="164" fontId="0" fillId="5" borderId="0" xfId="2" applyNumberFormat="1" applyFont="1" applyFill="1" applyBorder="1" applyProtection="1"/>
    <xf numFmtId="164" fontId="0" fillId="5" borderId="16" xfId="2" applyNumberFormat="1" applyFont="1" applyFill="1" applyBorder="1" applyProtection="1"/>
    <xf numFmtId="164" fontId="0" fillId="5" borderId="2" xfId="2" applyNumberFormat="1" applyFont="1" applyFill="1" applyBorder="1" applyProtection="1"/>
    <xf numFmtId="0" fontId="0" fillId="0" borderId="0" xfId="0" applyBorder="1" applyAlignment="1" applyProtection="1">
      <alignment horizontal="center"/>
    </xf>
    <xf numFmtId="164" fontId="0" fillId="0" borderId="0" xfId="2" applyNumberFormat="1" applyFont="1" applyProtection="1"/>
    <xf numFmtId="164" fontId="0" fillId="0" borderId="0" xfId="2" applyNumberFormat="1" applyFont="1" applyAlignment="1" applyProtection="1">
      <alignment horizontal="center"/>
    </xf>
    <xf numFmtId="171" fontId="0" fillId="5" borderId="5" xfId="0" applyNumberFormat="1" applyFont="1" applyFill="1" applyBorder="1" applyProtection="1"/>
    <xf numFmtId="174" fontId="0" fillId="0" borderId="0" xfId="0" applyNumberFormat="1" applyProtection="1"/>
    <xf numFmtId="164" fontId="0" fillId="0" borderId="0" xfId="0" applyNumberFormat="1" applyBorder="1" applyProtection="1"/>
    <xf numFmtId="0" fontId="0" fillId="0" borderId="0" xfId="0" applyAlignment="1" applyProtection="1">
      <alignment horizontal="right"/>
    </xf>
    <xf numFmtId="164" fontId="0" fillId="0" borderId="17" xfId="2" applyNumberFormat="1" applyFon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1" xfId="0" applyFont="1" applyBorder="1" applyProtection="1"/>
    <xf numFmtId="44" fontId="0" fillId="0" borderId="0" xfId="0" applyNumberFormat="1" applyProtection="1"/>
    <xf numFmtId="44" fontId="0" fillId="0" borderId="0" xfId="2" applyFont="1" applyProtection="1"/>
    <xf numFmtId="164" fontId="0" fillId="0" borderId="2" xfId="2" applyNumberFormat="1" applyFont="1" applyBorder="1" applyProtection="1"/>
    <xf numFmtId="0" fontId="4" fillId="0" borderId="0" xfId="0" applyFont="1" applyBorder="1" applyProtection="1"/>
    <xf numFmtId="0" fontId="2" fillId="0" borderId="1" xfId="0" applyFont="1" applyBorder="1" applyAlignment="1" applyProtection="1">
      <alignment horizontal="center"/>
    </xf>
    <xf numFmtId="0" fontId="0" fillId="0" borderId="1" xfId="0" applyBorder="1" applyProtection="1"/>
    <xf numFmtId="165" fontId="0" fillId="0" borderId="0" xfId="0" applyNumberFormat="1" applyFont="1" applyAlignment="1" applyProtection="1">
      <alignment horizontal="center"/>
    </xf>
    <xf numFmtId="171" fontId="0" fillId="5" borderId="0" xfId="0" applyNumberFormat="1" applyFont="1" applyFill="1" applyBorder="1" applyProtection="1"/>
    <xf numFmtId="168" fontId="0" fillId="0" borderId="0" xfId="0" applyNumberForma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Font="1" applyProtection="1"/>
    <xf numFmtId="0" fontId="3" fillId="0" borderId="0" xfId="0" applyFont="1" applyBorder="1" applyProtection="1"/>
    <xf numFmtId="167" fontId="0" fillId="0" borderId="0" xfId="3" applyNumberFormat="1" applyFont="1" applyBorder="1" applyAlignment="1" applyProtection="1">
      <alignment horizontal="center"/>
    </xf>
    <xf numFmtId="164" fontId="0" fillId="0" borderId="3" xfId="2" applyNumberFormat="1" applyFont="1" applyBorder="1" applyProtection="1"/>
    <xf numFmtId="164" fontId="0" fillId="0" borderId="0" xfId="0" applyNumberFormat="1" applyProtection="1"/>
    <xf numFmtId="0" fontId="4" fillId="0" borderId="0" xfId="0" applyFont="1" applyProtection="1"/>
    <xf numFmtId="0" fontId="2" fillId="0" borderId="0" xfId="0" applyFont="1" applyBorder="1" applyProtection="1"/>
    <xf numFmtId="164" fontId="0" fillId="0" borderId="0" xfId="0" applyNumberFormat="1" applyAlignment="1" applyProtection="1">
      <alignment horizontal="center"/>
    </xf>
    <xf numFmtId="1" fontId="0" fillId="0" borderId="0" xfId="0" applyNumberFormat="1" applyProtection="1"/>
    <xf numFmtId="164" fontId="0" fillId="0" borderId="1" xfId="0" applyNumberFormat="1" applyBorder="1" applyProtection="1"/>
    <xf numFmtId="164" fontId="0" fillId="0" borderId="0" xfId="2" applyNumberFormat="1" applyFont="1" applyBorder="1" applyProtection="1"/>
    <xf numFmtId="164" fontId="0" fillId="0" borderId="1" xfId="2" applyNumberFormat="1" applyFont="1" applyBorder="1" applyProtection="1"/>
    <xf numFmtId="168" fontId="2" fillId="0" borderId="0" xfId="0" applyNumberFormat="1" applyFont="1" applyBorder="1" applyAlignment="1" applyProtection="1">
      <alignment horizontal="center"/>
    </xf>
    <xf numFmtId="166" fontId="0" fillId="0" borderId="0" xfId="1" applyNumberFormat="1" applyFont="1" applyProtection="1"/>
    <xf numFmtId="166" fontId="2" fillId="0" borderId="0" xfId="0" applyNumberFormat="1" applyFont="1" applyAlignment="1" applyProtection="1">
      <alignment horizontal="center"/>
    </xf>
    <xf numFmtId="166" fontId="0" fillId="0" borderId="0" xfId="1" applyNumberFormat="1" applyFon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6" fontId="0" fillId="0" borderId="0" xfId="0" applyNumberFormat="1" applyProtection="1"/>
    <xf numFmtId="166" fontId="0" fillId="0" borderId="1" xfId="1" applyNumberFormat="1" applyFont="1" applyBorder="1" applyProtection="1"/>
    <xf numFmtId="166" fontId="0" fillId="0" borderId="1" xfId="1" applyNumberFormat="1" applyFont="1" applyBorder="1" applyAlignment="1" applyProtection="1">
      <alignment horizontal="center"/>
    </xf>
    <xf numFmtId="166" fontId="0" fillId="0" borderId="3" xfId="1" applyNumberFormat="1" applyFont="1" applyBorder="1" applyProtection="1"/>
    <xf numFmtId="166" fontId="0" fillId="0" borderId="3" xfId="1" applyNumberFormat="1" applyFont="1" applyBorder="1" applyAlignment="1" applyProtection="1">
      <alignment horizontal="center"/>
    </xf>
    <xf numFmtId="1" fontId="0" fillId="0" borderId="0" xfId="0" applyNumberFormat="1" applyBorder="1" applyProtection="1"/>
    <xf numFmtId="0" fontId="4" fillId="0" borderId="0" xfId="0" applyFont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66" fontId="2" fillId="0" borderId="3" xfId="0" applyNumberFormat="1" applyFont="1" applyBorder="1" applyAlignment="1" applyProtection="1">
      <alignment horizontal="center"/>
    </xf>
    <xf numFmtId="166" fontId="2" fillId="0" borderId="0" xfId="0" applyNumberFormat="1" applyFont="1" applyBorder="1" applyAlignment="1" applyProtection="1">
      <alignment horizontal="center"/>
    </xf>
    <xf numFmtId="44" fontId="0" fillId="0" borderId="0" xfId="2" applyFont="1" applyAlignment="1" applyProtection="1">
      <alignment horizontal="center"/>
    </xf>
    <xf numFmtId="164" fontId="0" fillId="0" borderId="2" xfId="0" applyNumberFormat="1" applyBorder="1" applyProtection="1"/>
    <xf numFmtId="0" fontId="0" fillId="0" borderId="2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3" xfId="0" applyNumberFormat="1" applyBorder="1" applyProtection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 applyProtection="1"/>
    <xf numFmtId="15" fontId="0" fillId="0" borderId="1" xfId="0" applyNumberFormat="1" applyBorder="1" applyAlignment="1" applyProtection="1"/>
    <xf numFmtId="0" fontId="0" fillId="0" borderId="15" xfId="0" applyBorder="1" applyProtection="1"/>
    <xf numFmtId="164" fontId="0" fillId="6" borderId="6" xfId="2" applyNumberFormat="1" applyFont="1" applyFill="1" applyBorder="1" applyProtection="1"/>
    <xf numFmtId="10" fontId="0" fillId="0" borderId="0" xfId="3" applyNumberFormat="1" applyFont="1" applyAlignment="1" applyProtection="1">
      <alignment horizontal="right"/>
    </xf>
    <xf numFmtId="171" fontId="0" fillId="0" borderId="0" xfId="3" applyNumberFormat="1" applyFont="1" applyBorder="1" applyProtection="1"/>
    <xf numFmtId="0" fontId="0" fillId="0" borderId="0" xfId="0" applyBorder="1" applyProtection="1"/>
    <xf numFmtId="9" fontId="0" fillId="0" borderId="0" xfId="3" applyFont="1" applyProtection="1"/>
    <xf numFmtId="164" fontId="0" fillId="0" borderId="0" xfId="0" applyNumberFormat="1" applyAlignment="1" applyProtection="1">
      <alignment horizontal="right"/>
    </xf>
    <xf numFmtId="164" fontId="0" fillId="0" borderId="0" xfId="2" applyNumberFormat="1" applyFont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74" fontId="0" fillId="0" borderId="0" xfId="0" applyNumberFormat="1" applyAlignment="1" applyProtection="1">
      <alignment horizontal="right"/>
    </xf>
    <xf numFmtId="0" fontId="0" fillId="0" borderId="3" xfId="0" applyBorder="1" applyAlignment="1" applyProtection="1">
      <alignment horizontal="left"/>
    </xf>
    <xf numFmtId="164" fontId="0" fillId="5" borderId="18" xfId="2" applyNumberFormat="1" applyFont="1" applyFill="1" applyBorder="1" applyProtection="1"/>
    <xf numFmtId="164" fontId="10" fillId="0" borderId="6" xfId="2" applyNumberFormat="1" applyFont="1" applyFill="1" applyBorder="1" applyProtection="1"/>
    <xf numFmtId="164" fontId="0" fillId="0" borderId="18" xfId="2" applyNumberFormat="1" applyFont="1" applyFill="1" applyBorder="1" applyProtection="1"/>
    <xf numFmtId="171" fontId="0" fillId="0" borderId="3" xfId="3" applyNumberFormat="1" applyFont="1" applyBorder="1" applyProtection="1"/>
    <xf numFmtId="164" fontId="0" fillId="0" borderId="0" xfId="0" applyNumberFormat="1" applyAlignment="1" applyProtection="1">
      <alignment horizontal="right" indent="1"/>
    </xf>
    <xf numFmtId="171" fontId="0" fillId="6" borderId="1" xfId="3" applyNumberFormat="1" applyFont="1" applyFill="1" applyBorder="1" applyProtection="1">
      <protection locked="0"/>
    </xf>
    <xf numFmtId="170" fontId="0" fillId="2" borderId="6" xfId="0" applyNumberFormat="1" applyFill="1" applyBorder="1" applyProtection="1">
      <protection locked="0"/>
    </xf>
    <xf numFmtId="164" fontId="0" fillId="0" borderId="18" xfId="2" applyNumberFormat="1" applyFont="1" applyFill="1" applyBorder="1" applyProtection="1">
      <protection locked="0"/>
    </xf>
    <xf numFmtId="0" fontId="0" fillId="0" borderId="0" xfId="0" applyBorder="1"/>
    <xf numFmtId="164" fontId="0" fillId="0" borderId="15" xfId="2" applyNumberFormat="1" applyFont="1" applyBorder="1"/>
    <xf numFmtId="43" fontId="0" fillId="0" borderId="0" xfId="1" applyFont="1"/>
    <xf numFmtId="41" fontId="0" fillId="0" borderId="0" xfId="2" applyNumberFormat="1" applyFont="1" applyFill="1"/>
    <xf numFmtId="44" fontId="0" fillId="0" borderId="0" xfId="2" applyFont="1" applyFill="1"/>
    <xf numFmtId="166" fontId="0" fillId="0" borderId="0" xfId="1" applyNumberFormat="1" applyFont="1" applyFill="1"/>
    <xf numFmtId="0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 applyFill="1"/>
    <xf numFmtId="166" fontId="0" fillId="0" borderId="0" xfId="1" applyNumberFormat="1" applyFont="1" applyFill="1" applyBorder="1"/>
    <xf numFmtId="166" fontId="0" fillId="0" borderId="1" xfId="1" applyNumberFormat="1" applyFont="1" applyFill="1" applyBorder="1"/>
    <xf numFmtId="164" fontId="0" fillId="0" borderId="3" xfId="0" applyNumberFormat="1" applyFill="1" applyBorder="1"/>
    <xf numFmtId="0" fontId="0" fillId="0" borderId="1" xfId="0" applyBorder="1" applyAlignment="1">
      <alignment horizontal="center" wrapText="1"/>
    </xf>
    <xf numFmtId="166" fontId="0" fillId="0" borderId="0" xfId="1" applyNumberFormat="1" applyFont="1" applyFill="1" applyProtection="1"/>
    <xf numFmtId="166" fontId="0" fillId="0" borderId="0" xfId="1" applyNumberFormat="1" applyFont="1" applyFill="1" applyAlignment="1" applyProtection="1">
      <alignment horizontal="center"/>
    </xf>
    <xf numFmtId="0" fontId="0" fillId="0" borderId="0" xfId="0" applyFill="1" applyProtection="1"/>
    <xf numFmtId="2" fontId="0" fillId="0" borderId="0" xfId="0" applyNumberFormat="1"/>
    <xf numFmtId="2" fontId="0" fillId="0" borderId="3" xfId="0" applyNumberFormat="1" applyBorder="1" applyAlignment="1" applyProtection="1">
      <alignment horizontal="left"/>
    </xf>
    <xf numFmtId="0" fontId="0" fillId="0" borderId="0" xfId="0" applyFill="1" applyBorder="1" applyAlignment="1" applyProtection="1">
      <alignment wrapText="1"/>
    </xf>
    <xf numFmtId="0" fontId="0" fillId="0" borderId="6" xfId="0" applyFill="1" applyBorder="1" applyProtection="1"/>
    <xf numFmtId="0" fontId="0" fillId="0" borderId="15" xfId="0" applyFill="1" applyBorder="1" applyProtection="1"/>
    <xf numFmtId="0" fontId="0" fillId="0" borderId="20" xfId="0" applyFill="1" applyBorder="1" applyProtection="1"/>
    <xf numFmtId="0" fontId="0" fillId="0" borderId="0" xfId="0" applyFill="1" applyBorder="1" applyAlignment="1" applyProtection="1">
      <alignment vertical="top" wrapText="1"/>
    </xf>
    <xf numFmtId="0" fontId="2" fillId="0" borderId="1" xfId="0" applyFont="1" applyBorder="1" applyAlignment="1">
      <alignment horizontal="center"/>
    </xf>
    <xf numFmtId="164" fontId="2" fillId="0" borderId="2" xfId="2" applyNumberFormat="1" applyFont="1" applyBorder="1"/>
    <xf numFmtId="164" fontId="2" fillId="0" borderId="0" xfId="2" applyNumberFormat="1" applyFont="1"/>
    <xf numFmtId="164" fontId="0" fillId="0" borderId="6" xfId="2" applyNumberFormat="1" applyFont="1" applyBorder="1" applyAlignment="1">
      <alignment horizontal="right"/>
    </xf>
    <xf numFmtId="166" fontId="0" fillId="0" borderId="2" xfId="0" applyNumberFormat="1" applyBorder="1"/>
    <xf numFmtId="164" fontId="0" fillId="2" borderId="6" xfId="2" applyNumberFormat="1" applyFont="1" applyFill="1" applyBorder="1" applyProtection="1">
      <protection locked="0"/>
    </xf>
    <xf numFmtId="166" fontId="0" fillId="2" borderId="5" xfId="1" applyNumberFormat="1" applyFont="1" applyFill="1" applyBorder="1" applyProtection="1">
      <protection locked="0"/>
    </xf>
    <xf numFmtId="166" fontId="0" fillId="2" borderId="6" xfId="1" applyNumberFormat="1" applyFont="1" applyFill="1" applyBorder="1" applyProtection="1">
      <protection locked="0"/>
    </xf>
    <xf numFmtId="164" fontId="0" fillId="7" borderId="5" xfId="2" applyNumberFormat="1" applyFont="1" applyFill="1" applyBorder="1" applyProtection="1"/>
    <xf numFmtId="164" fontId="0" fillId="6" borderId="0" xfId="2" applyNumberFormat="1" applyFont="1" applyFill="1" applyBorder="1"/>
    <xf numFmtId="1" fontId="0" fillId="0" borderId="0" xfId="0" applyNumberFormat="1" applyFill="1"/>
    <xf numFmtId="0" fontId="0" fillId="0" borderId="0" xfId="0" applyFont="1" applyFill="1" applyAlignment="1">
      <alignment horizontal="center"/>
    </xf>
    <xf numFmtId="164" fontId="0" fillId="0" borderId="0" xfId="2" applyNumberFormat="1" applyFont="1" applyFill="1"/>
    <xf numFmtId="164" fontId="0" fillId="0" borderId="2" xfId="2" applyNumberFormat="1" applyFont="1" applyFill="1" applyBorder="1"/>
    <xf numFmtId="0" fontId="2" fillId="0" borderId="0" xfId="0" applyFont="1" applyFill="1" applyProtection="1"/>
    <xf numFmtId="164" fontId="0" fillId="0" borderId="0" xfId="2" applyNumberFormat="1" applyFont="1" applyFill="1" applyProtection="1"/>
    <xf numFmtId="164" fontId="0" fillId="0" borderId="0" xfId="0" applyNumberFormat="1" applyFill="1" applyProtection="1"/>
    <xf numFmtId="171" fontId="0" fillId="0" borderId="0" xfId="3" applyNumberFormat="1" applyFont="1" applyFill="1" applyBorder="1" applyProtection="1"/>
    <xf numFmtId="0" fontId="0" fillId="0" borderId="0" xfId="0" applyFill="1" applyBorder="1" applyProtection="1"/>
    <xf numFmtId="9" fontId="0" fillId="0" borderId="0" xfId="3" applyFont="1" applyFill="1" applyProtection="1"/>
    <xf numFmtId="171" fontId="0" fillId="0" borderId="2" xfId="0" applyNumberFormat="1" applyFill="1" applyBorder="1" applyProtection="1"/>
    <xf numFmtId="164" fontId="0" fillId="0" borderId="5" xfId="2" applyNumberFormat="1" applyFont="1" applyFill="1" applyBorder="1" applyProtection="1"/>
    <xf numFmtId="164" fontId="0" fillId="0" borderId="5" xfId="2" applyNumberFormat="1" applyFont="1" applyFill="1" applyBorder="1"/>
    <xf numFmtId="171" fontId="0" fillId="6" borderId="6" xfId="3" applyNumberFormat="1" applyFont="1" applyFill="1" applyBorder="1" applyProtection="1">
      <protection locked="0"/>
    </xf>
    <xf numFmtId="164" fontId="0" fillId="0" borderId="0" xfId="2" applyNumberFormat="1" applyFont="1" applyFill="1" applyBorder="1" applyProtection="1"/>
    <xf numFmtId="0" fontId="0" fillId="6" borderId="0" xfId="0" applyFill="1"/>
    <xf numFmtId="0" fontId="9" fillId="0" borderId="0" xfId="0" applyFont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wrapText="1"/>
    </xf>
    <xf numFmtId="0" fontId="0" fillId="0" borderId="19" xfId="0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zoomScaleNormal="100" workbookViewId="0">
      <selection activeCell="R54" sqref="R54:V54"/>
    </sheetView>
  </sheetViews>
  <sheetFormatPr defaultColWidth="9.109375" defaultRowHeight="14.4" x14ac:dyDescent="0.3"/>
  <cols>
    <col min="1" max="2" width="3.6640625" style="116" customWidth="1"/>
    <col min="3" max="3" width="9.109375" style="116"/>
    <col min="4" max="4" width="23.88671875" style="116" customWidth="1"/>
    <col min="5" max="5" width="5.5546875" style="116" customWidth="1"/>
    <col min="6" max="6" width="22.33203125" style="116" bestFit="1" customWidth="1"/>
    <col min="7" max="7" width="1.5546875" style="116" customWidth="1"/>
    <col min="8" max="8" width="18.109375" style="116" bestFit="1" customWidth="1"/>
    <col min="9" max="9" width="1.6640625" style="116" customWidth="1"/>
    <col min="10" max="10" width="16" style="116" bestFit="1" customWidth="1"/>
    <col min="11" max="11" width="1.44140625" style="116" customWidth="1"/>
    <col min="12" max="12" width="15.33203125" style="116" customWidth="1"/>
    <col min="13" max="13" width="1.6640625" style="116" customWidth="1"/>
    <col min="14" max="14" width="12.88671875" style="116" customWidth="1"/>
    <col min="15" max="15" width="1.6640625" style="116" customWidth="1"/>
    <col min="16" max="16" width="12" style="116" customWidth="1"/>
    <col min="17" max="17" width="1.6640625" style="116" customWidth="1"/>
    <col min="18" max="18" width="11.5546875" style="116" bestFit="1" customWidth="1"/>
    <col min="19" max="19" width="1.6640625" style="116" customWidth="1"/>
    <col min="20" max="20" width="11.5546875" style="116" customWidth="1"/>
    <col min="21" max="21" width="1.6640625" style="116" customWidth="1"/>
    <col min="22" max="22" width="10.6640625" style="116" customWidth="1"/>
    <col min="23" max="23" width="1.6640625" style="116" customWidth="1"/>
    <col min="24" max="24" width="12.33203125" style="116" customWidth="1"/>
    <col min="25" max="16384" width="9.109375" style="116"/>
  </cols>
  <sheetData>
    <row r="1" spans="1:24" ht="21" x14ac:dyDescent="0.35">
      <c r="A1" s="116" t="s">
        <v>258</v>
      </c>
      <c r="F1" s="257" t="s">
        <v>259</v>
      </c>
      <c r="G1" s="257"/>
      <c r="H1" s="257"/>
      <c r="I1" s="257"/>
      <c r="J1" s="257"/>
      <c r="K1" s="257"/>
      <c r="L1" s="257"/>
      <c r="M1" s="186"/>
      <c r="N1" s="186"/>
      <c r="O1" s="186"/>
      <c r="P1" s="186"/>
    </row>
    <row r="2" spans="1:24" ht="15" x14ac:dyDescent="0.25">
      <c r="F2" s="187"/>
      <c r="G2" s="187"/>
      <c r="H2" s="187"/>
      <c r="I2" s="187"/>
      <c r="J2" s="187"/>
      <c r="K2" s="187"/>
      <c r="L2" s="187"/>
    </row>
    <row r="3" spans="1:24" ht="15" x14ac:dyDescent="0.25">
      <c r="F3" s="188" t="s">
        <v>150</v>
      </c>
      <c r="G3" s="188"/>
      <c r="H3" s="188" t="s">
        <v>151</v>
      </c>
      <c r="I3" s="188"/>
      <c r="J3" s="188" t="s">
        <v>152</v>
      </c>
      <c r="K3" s="188"/>
      <c r="L3" s="188" t="s">
        <v>153</v>
      </c>
    </row>
    <row r="4" spans="1:24" ht="15" x14ac:dyDescent="0.25">
      <c r="A4" s="155" t="s">
        <v>260</v>
      </c>
      <c r="B4" s="155"/>
      <c r="C4" s="155"/>
      <c r="D4" s="155"/>
      <c r="E4" s="155"/>
      <c r="P4" s="189" t="s">
        <v>261</v>
      </c>
      <c r="Q4" s="189"/>
      <c r="R4" s="189"/>
      <c r="S4" s="189"/>
      <c r="T4" s="189"/>
      <c r="U4" s="189"/>
      <c r="V4" s="189"/>
      <c r="W4" s="189"/>
      <c r="X4" s="189"/>
    </row>
    <row r="5" spans="1:24" ht="15" x14ac:dyDescent="0.25">
      <c r="B5" s="123" t="s">
        <v>154</v>
      </c>
      <c r="F5" s="130">
        <f>SUM(H5:L5)</f>
        <v>37440382029</v>
      </c>
      <c r="H5" s="130">
        <v>35176950577</v>
      </c>
      <c r="J5" s="130">
        <v>691205752</v>
      </c>
      <c r="L5" s="130">
        <v>1572225700</v>
      </c>
      <c r="P5" s="189" t="s">
        <v>192</v>
      </c>
      <c r="Q5" s="189"/>
      <c r="R5" s="189"/>
      <c r="S5" s="189"/>
      <c r="T5" s="189"/>
    </row>
    <row r="6" spans="1:24" ht="15" x14ac:dyDescent="0.25">
      <c r="B6" s="123" t="s">
        <v>155</v>
      </c>
      <c r="F6" s="130">
        <f>SUM(H6:L6)</f>
        <v>30779116326</v>
      </c>
      <c r="H6" s="130">
        <v>28575257607</v>
      </c>
      <c r="J6" s="130">
        <v>649668861</v>
      </c>
      <c r="L6" s="130">
        <v>1554189858</v>
      </c>
    </row>
    <row r="7" spans="1:24" ht="15.75" thickBot="1" x14ac:dyDescent="0.3">
      <c r="B7" s="123" t="s">
        <v>19</v>
      </c>
      <c r="F7" s="142">
        <f>SUM(H7:L7)</f>
        <v>6661265703</v>
      </c>
      <c r="H7" s="142">
        <f>H5-H6</f>
        <v>6601692970</v>
      </c>
      <c r="J7" s="142">
        <f>J5-J6</f>
        <v>41536891</v>
      </c>
      <c r="L7" s="142">
        <f>L5-L6</f>
        <v>18035842</v>
      </c>
    </row>
    <row r="8" spans="1:24" ht="15.75" thickTop="1" x14ac:dyDescent="0.25">
      <c r="B8" s="123" t="s">
        <v>156</v>
      </c>
      <c r="F8" s="190">
        <f>F6/F5</f>
        <v>0.8220833938649339</v>
      </c>
      <c r="H8" s="190" t="s">
        <v>157</v>
      </c>
      <c r="I8" s="135"/>
      <c r="J8" s="190" t="s">
        <v>157</v>
      </c>
      <c r="K8" s="135"/>
      <c r="L8" s="190" t="s">
        <v>157</v>
      </c>
    </row>
    <row r="10" spans="1:24" ht="15.75" thickBot="1" x14ac:dyDescent="0.3">
      <c r="B10" s="123" t="s">
        <v>55</v>
      </c>
      <c r="C10" s="123"/>
      <c r="F10" s="153">
        <f>SUM(H10:L10)</f>
        <v>951568434</v>
      </c>
      <c r="H10" s="153">
        <v>908076557</v>
      </c>
      <c r="J10" s="153">
        <v>9831473</v>
      </c>
      <c r="L10" s="153">
        <v>33660404</v>
      </c>
    </row>
    <row r="11" spans="1:24" ht="15.75" thickTop="1" x14ac:dyDescent="0.25">
      <c r="F11" s="130"/>
      <c r="H11" s="130"/>
      <c r="J11" s="130"/>
      <c r="L11" s="130"/>
      <c r="P11" s="122"/>
    </row>
    <row r="12" spans="1:24" ht="15" x14ac:dyDescent="0.25">
      <c r="B12" s="123" t="s">
        <v>29</v>
      </c>
    </row>
    <row r="13" spans="1:24" ht="15" x14ac:dyDescent="0.25">
      <c r="C13" s="116" t="s">
        <v>158</v>
      </c>
      <c r="F13" s="130">
        <f>SUM(H13:L13)</f>
        <v>64413647</v>
      </c>
      <c r="H13" s="130">
        <v>60609868</v>
      </c>
      <c r="J13" s="130">
        <v>2725882</v>
      </c>
      <c r="L13" s="130">
        <v>1077897</v>
      </c>
    </row>
    <row r="14" spans="1:24" ht="15" x14ac:dyDescent="0.25">
      <c r="C14" s="116" t="s">
        <v>159</v>
      </c>
      <c r="F14" s="130">
        <f>SUM(H14:L14)</f>
        <v>1215748571</v>
      </c>
      <c r="H14" s="130">
        <v>1147069812</v>
      </c>
      <c r="J14" s="130">
        <v>22085776</v>
      </c>
      <c r="L14" s="130">
        <v>46592983</v>
      </c>
    </row>
    <row r="15" spans="1:24" ht="15" x14ac:dyDescent="0.25">
      <c r="C15" s="116" t="s">
        <v>160</v>
      </c>
      <c r="F15" s="130">
        <f>SUM(H15:L15)</f>
        <v>1287334694</v>
      </c>
      <c r="H15" s="130">
        <v>1198652918</v>
      </c>
      <c r="J15" s="130">
        <v>26328706</v>
      </c>
      <c r="L15" s="130">
        <v>62353070</v>
      </c>
    </row>
    <row r="16" spans="1:24" ht="15.75" thickBot="1" x14ac:dyDescent="0.3">
      <c r="C16" s="116" t="s">
        <v>22</v>
      </c>
      <c r="F16" s="142">
        <f>SUM(H16:L16)</f>
        <v>2567496912</v>
      </c>
      <c r="H16" s="142">
        <f>SUM(H13:H15)</f>
        <v>2406332598</v>
      </c>
      <c r="J16" s="142">
        <f>SUM(J13:J15)</f>
        <v>51140364</v>
      </c>
      <c r="L16" s="142">
        <f>SUM(L13:L15)</f>
        <v>110023950</v>
      </c>
    </row>
    <row r="17" spans="1:24" ht="15.75" thickTop="1" x14ac:dyDescent="0.25">
      <c r="F17" s="130"/>
      <c r="H17" s="130"/>
      <c r="J17" s="130"/>
      <c r="L17" s="130"/>
    </row>
    <row r="18" spans="1:24" ht="15" x14ac:dyDescent="0.25">
      <c r="B18" s="123" t="s">
        <v>161</v>
      </c>
    </row>
    <row r="19" spans="1:24" ht="15" x14ac:dyDescent="0.25">
      <c r="C19" s="116" t="s">
        <v>158</v>
      </c>
      <c r="F19" s="130">
        <f>SUM(H19:L19)</f>
        <v>64356160</v>
      </c>
      <c r="H19" s="130">
        <v>57198624</v>
      </c>
      <c r="J19" s="130">
        <v>2842557</v>
      </c>
      <c r="L19" s="130">
        <v>4314979</v>
      </c>
    </row>
    <row r="20" spans="1:24" x14ac:dyDescent="0.3">
      <c r="C20" s="116" t="s">
        <v>159</v>
      </c>
      <c r="F20" s="130">
        <f>SUM(H20:L20)</f>
        <v>1404204</v>
      </c>
      <c r="H20" s="130">
        <v>0</v>
      </c>
      <c r="J20" s="130">
        <v>1354002</v>
      </c>
      <c r="L20" s="130">
        <v>50202</v>
      </c>
    </row>
    <row r="21" spans="1:24" x14ac:dyDescent="0.3">
      <c r="C21" s="116" t="s">
        <v>160</v>
      </c>
      <c r="F21" s="130">
        <f>SUM(H21:L21)</f>
        <v>1361749399</v>
      </c>
      <c r="H21" s="130">
        <v>1267605257</v>
      </c>
      <c r="J21" s="130">
        <v>27923992</v>
      </c>
      <c r="L21" s="130">
        <v>66220150</v>
      </c>
      <c r="N21" s="123" t="s">
        <v>181</v>
      </c>
      <c r="P21" s="124" t="s">
        <v>182</v>
      </c>
      <c r="Q21" s="123"/>
      <c r="R21" s="259" t="s">
        <v>185</v>
      </c>
      <c r="S21" s="259"/>
      <c r="T21" s="259"/>
      <c r="U21" s="259"/>
      <c r="V21" s="259"/>
      <c r="W21" s="123"/>
    </row>
    <row r="22" spans="1:24" ht="15" thickBot="1" x14ac:dyDescent="0.35">
      <c r="C22" s="116" t="s">
        <v>22</v>
      </c>
      <c r="F22" s="142">
        <f>SUM(H22:L22)</f>
        <v>1427509763</v>
      </c>
      <c r="H22" s="142">
        <f>SUM(H19:H21)</f>
        <v>1324803881</v>
      </c>
      <c r="J22" s="142">
        <f>SUM(J19:J21)</f>
        <v>32120551</v>
      </c>
      <c r="L22" s="142">
        <f>SUM(L19:L21)</f>
        <v>70585331</v>
      </c>
      <c r="N22" s="124" t="s">
        <v>179</v>
      </c>
      <c r="P22" s="124" t="s">
        <v>183</v>
      </c>
      <c r="Q22" s="124"/>
      <c r="R22" s="124"/>
      <c r="S22" s="124"/>
      <c r="T22" s="124" t="s">
        <v>186</v>
      </c>
      <c r="U22" s="124"/>
      <c r="V22" s="124" t="s">
        <v>66</v>
      </c>
      <c r="W22" s="124"/>
    </row>
    <row r="23" spans="1:24" ht="15" thickTop="1" x14ac:dyDescent="0.3">
      <c r="N23" s="144" t="s">
        <v>180</v>
      </c>
      <c r="P23" s="144" t="s">
        <v>22</v>
      </c>
      <c r="R23" s="144" t="s">
        <v>78</v>
      </c>
      <c r="T23" s="144" t="s">
        <v>187</v>
      </c>
      <c r="V23" s="144" t="s">
        <v>188</v>
      </c>
      <c r="X23" s="144" t="s">
        <v>43</v>
      </c>
    </row>
    <row r="24" spans="1:24" ht="15" thickBot="1" x14ac:dyDescent="0.35">
      <c r="A24" s="123" t="s">
        <v>262</v>
      </c>
      <c r="F24" s="130">
        <f>SUM(H24:L24)</f>
        <v>0</v>
      </c>
      <c r="G24" s="130"/>
      <c r="H24" s="115"/>
      <c r="I24" s="130"/>
      <c r="J24" s="115"/>
      <c r="K24" s="130"/>
      <c r="L24" s="115"/>
      <c r="N24" s="178">
        <f>SUM(H24:L24)</f>
        <v>0</v>
      </c>
      <c r="P24" s="154">
        <f>SUM(R24:V24)</f>
        <v>0</v>
      </c>
      <c r="R24" s="115"/>
      <c r="S24" s="130"/>
      <c r="T24" s="115"/>
      <c r="U24" s="130"/>
      <c r="V24" s="115"/>
      <c r="X24" s="178">
        <f>N24-P24</f>
        <v>0</v>
      </c>
    </row>
    <row r="25" spans="1:24" ht="15" thickTop="1" x14ac:dyDescent="0.3">
      <c r="C25" s="116" t="s">
        <v>162</v>
      </c>
    </row>
    <row r="26" spans="1:24" s="223" customFormat="1" x14ac:dyDescent="0.3">
      <c r="A26" s="245" t="s">
        <v>263</v>
      </c>
      <c r="E26" s="223" t="s">
        <v>175</v>
      </c>
      <c r="F26" s="246">
        <f>SUM(H26:L26)</f>
        <v>705577838</v>
      </c>
      <c r="H26" s="246">
        <v>660620130</v>
      </c>
      <c r="I26" s="246"/>
      <c r="J26" s="246">
        <v>10479175</v>
      </c>
      <c r="K26" s="246"/>
      <c r="L26" s="246">
        <v>34478533</v>
      </c>
      <c r="N26" s="245"/>
    </row>
    <row r="27" spans="1:24" s="223" customFormat="1" x14ac:dyDescent="0.3">
      <c r="C27" s="223" t="s">
        <v>169</v>
      </c>
      <c r="N27" s="247"/>
    </row>
    <row r="28" spans="1:24" s="223" customFormat="1" x14ac:dyDescent="0.3">
      <c r="B28" s="245" t="s">
        <v>193</v>
      </c>
      <c r="C28" s="245"/>
      <c r="H28" s="248">
        <f>H24/H26</f>
        <v>0</v>
      </c>
      <c r="I28" s="249"/>
      <c r="J28" s="248">
        <f>J24/J26</f>
        <v>0</v>
      </c>
      <c r="K28" s="249"/>
      <c r="L28" s="248">
        <f>L24/L26</f>
        <v>0</v>
      </c>
    </row>
    <row r="29" spans="1:24" s="223" customFormat="1" x14ac:dyDescent="0.3">
      <c r="B29" s="245" t="s">
        <v>194</v>
      </c>
      <c r="F29" s="250"/>
      <c r="H29" s="254"/>
      <c r="I29" s="249"/>
      <c r="J29" s="254"/>
      <c r="K29" s="249"/>
      <c r="L29" s="254"/>
    </row>
    <row r="30" spans="1:24" s="223" customFormat="1" ht="15" thickBot="1" x14ac:dyDescent="0.35">
      <c r="C30" s="223" t="s">
        <v>195</v>
      </c>
      <c r="F30" s="250"/>
      <c r="H30" s="251">
        <f>H28-H29</f>
        <v>0</v>
      </c>
      <c r="J30" s="251">
        <f>J28-J29</f>
        <v>0</v>
      </c>
      <c r="L30" s="251">
        <f>L28-L29</f>
        <v>0</v>
      </c>
    </row>
    <row r="31" spans="1:24" s="223" customFormat="1" ht="21.6" thickTop="1" x14ac:dyDescent="0.4">
      <c r="F31" s="258" t="s">
        <v>259</v>
      </c>
      <c r="G31" s="258"/>
      <c r="H31" s="258"/>
      <c r="I31" s="258"/>
      <c r="J31" s="258"/>
      <c r="K31" s="258"/>
      <c r="L31" s="258"/>
    </row>
    <row r="32" spans="1:24" s="223" customFormat="1" x14ac:dyDescent="0.3">
      <c r="A32" s="245" t="s">
        <v>165</v>
      </c>
    </row>
    <row r="33" spans="1:24" s="223" customFormat="1" x14ac:dyDescent="0.3">
      <c r="B33" s="223" t="s">
        <v>283</v>
      </c>
      <c r="F33" s="246">
        <f>SUM(H33:L33)</f>
        <v>11228454555</v>
      </c>
      <c r="H33" s="246">
        <v>10876941660</v>
      </c>
      <c r="I33" s="246"/>
      <c r="J33" s="246">
        <v>130587189</v>
      </c>
      <c r="K33" s="246"/>
      <c r="L33" s="246">
        <v>220925706</v>
      </c>
      <c r="N33" s="247"/>
      <c r="X33" s="247"/>
    </row>
    <row r="34" spans="1:24" s="223" customFormat="1" x14ac:dyDescent="0.3">
      <c r="B34" s="223" t="s">
        <v>284</v>
      </c>
      <c r="F34" s="246">
        <f>SUM(H34:L34)</f>
        <v>6661265703</v>
      </c>
      <c r="H34" s="246">
        <v>6601692970</v>
      </c>
      <c r="I34" s="246"/>
      <c r="J34" s="246">
        <v>41536891</v>
      </c>
      <c r="K34" s="246"/>
      <c r="L34" s="246">
        <v>18035842</v>
      </c>
      <c r="N34" s="247"/>
      <c r="X34" s="247"/>
    </row>
    <row r="35" spans="1:24" s="223" customFormat="1" x14ac:dyDescent="0.3">
      <c r="B35" s="223" t="s">
        <v>285</v>
      </c>
      <c r="F35" s="246">
        <f>SUM(H35:L35)</f>
        <v>2824535897</v>
      </c>
      <c r="H35" s="246">
        <v>3009662789</v>
      </c>
      <c r="I35" s="246"/>
      <c r="J35" s="246">
        <v>-32899368</v>
      </c>
      <c r="K35" s="246"/>
      <c r="L35" s="246">
        <v>-152227524</v>
      </c>
      <c r="N35" s="247"/>
      <c r="X35" s="247"/>
    </row>
    <row r="37" spans="1:24" x14ac:dyDescent="0.3">
      <c r="A37" s="123" t="s">
        <v>166</v>
      </c>
    </row>
    <row r="38" spans="1:24" x14ac:dyDescent="0.3">
      <c r="B38" s="116" t="s">
        <v>283</v>
      </c>
      <c r="H38" s="154">
        <f>H28*H33</f>
        <v>0</v>
      </c>
      <c r="J38" s="194">
        <f>J28*J33</f>
        <v>0</v>
      </c>
      <c r="K38" s="135"/>
      <c r="L38" s="194">
        <f>L28*L33</f>
        <v>0</v>
      </c>
      <c r="N38" s="154">
        <f>SUM(H38:L38)</f>
        <v>0</v>
      </c>
      <c r="P38" s="154">
        <f>R38+T38+V38</f>
        <v>0</v>
      </c>
      <c r="R38" s="115"/>
      <c r="T38" s="115"/>
      <c r="V38" s="115"/>
      <c r="X38" s="134">
        <f>N38-P38</f>
        <v>0</v>
      </c>
    </row>
    <row r="39" spans="1:24" x14ac:dyDescent="0.3">
      <c r="B39" s="116" t="s">
        <v>284</v>
      </c>
      <c r="H39" s="154">
        <f>H28*H7</f>
        <v>0</v>
      </c>
      <c r="J39" s="194">
        <f>J28*J7</f>
        <v>0</v>
      </c>
      <c r="K39" s="135"/>
      <c r="L39" s="194">
        <f>L28*L7</f>
        <v>0</v>
      </c>
      <c r="N39" s="154">
        <f>SUM(H39:L39)</f>
        <v>0</v>
      </c>
      <c r="P39" s="154">
        <f>R39+T39+V39</f>
        <v>0</v>
      </c>
      <c r="R39" s="115"/>
      <c r="T39" s="115"/>
      <c r="V39" s="115"/>
      <c r="X39" s="134">
        <f>N39-P39</f>
        <v>0</v>
      </c>
    </row>
    <row r="40" spans="1:24" x14ac:dyDescent="0.3">
      <c r="B40" s="116" t="s">
        <v>285</v>
      </c>
      <c r="H40" s="154">
        <f>H28*H35</f>
        <v>0</v>
      </c>
      <c r="J40" s="194">
        <f>J28*J35</f>
        <v>0</v>
      </c>
      <c r="K40" s="135"/>
      <c r="L40" s="194">
        <f>L28*L35</f>
        <v>0</v>
      </c>
      <c r="N40" s="154">
        <f>SUM(H40:L40)</f>
        <v>0</v>
      </c>
      <c r="P40" s="154">
        <f>R40+T40+V40</f>
        <v>0</v>
      </c>
      <c r="R40" s="115"/>
      <c r="T40" s="115"/>
      <c r="V40" s="115"/>
      <c r="X40" s="134">
        <f>N40-P40</f>
        <v>0</v>
      </c>
    </row>
    <row r="41" spans="1:24" x14ac:dyDescent="0.3">
      <c r="J41" s="135"/>
      <c r="K41" s="135"/>
      <c r="L41" s="135"/>
      <c r="X41" s="154"/>
    </row>
    <row r="42" spans="1:24" x14ac:dyDescent="0.3">
      <c r="A42" s="123" t="s">
        <v>168</v>
      </c>
      <c r="J42" s="135"/>
      <c r="K42" s="135"/>
      <c r="L42" s="135"/>
      <c r="X42" s="154"/>
    </row>
    <row r="43" spans="1:24" x14ac:dyDescent="0.3">
      <c r="C43" s="116" t="s">
        <v>158</v>
      </c>
      <c r="H43" s="154">
        <f>H28*H13</f>
        <v>0</v>
      </c>
      <c r="J43" s="194">
        <f>J28*J13</f>
        <v>0</v>
      </c>
      <c r="K43" s="195"/>
      <c r="L43" s="194">
        <f>L28*L13</f>
        <v>0</v>
      </c>
      <c r="N43" s="194">
        <f>SUM(H43:L43)</f>
        <v>0</v>
      </c>
      <c r="P43" s="154">
        <f>R43+T43+V43</f>
        <v>0</v>
      </c>
      <c r="R43" s="115"/>
      <c r="T43" s="115"/>
      <c r="V43" s="115"/>
      <c r="X43" s="134">
        <f>N43-P43</f>
        <v>0</v>
      </c>
    </row>
    <row r="44" spans="1:24" x14ac:dyDescent="0.3">
      <c r="C44" s="116" t="s">
        <v>159</v>
      </c>
      <c r="H44" s="154">
        <f>H28*H14</f>
        <v>0</v>
      </c>
      <c r="J44" s="194">
        <f>J28*J14</f>
        <v>0</v>
      </c>
      <c r="K44" s="195"/>
      <c r="L44" s="194">
        <f>L28*L14</f>
        <v>0</v>
      </c>
      <c r="N44" s="194">
        <f>SUM(H44:L44)</f>
        <v>0</v>
      </c>
      <c r="P44" s="154">
        <f>R44+T44+V44</f>
        <v>0</v>
      </c>
      <c r="R44" s="115"/>
      <c r="T44" s="115"/>
      <c r="V44" s="115"/>
      <c r="X44" s="134">
        <f>N44-P44</f>
        <v>0</v>
      </c>
    </row>
    <row r="45" spans="1:24" x14ac:dyDescent="0.3">
      <c r="C45" s="116" t="s">
        <v>160</v>
      </c>
      <c r="H45" s="154">
        <f>H28*H15</f>
        <v>0</v>
      </c>
      <c r="J45" s="194">
        <f>J28*J15</f>
        <v>0</v>
      </c>
      <c r="K45" s="195"/>
      <c r="L45" s="194">
        <f>L28*L15</f>
        <v>0</v>
      </c>
      <c r="N45" s="194">
        <f>SUM(H45:L45)</f>
        <v>0</v>
      </c>
      <c r="P45" s="154">
        <f>R45+T45+V45</f>
        <v>0</v>
      </c>
      <c r="R45" s="115"/>
      <c r="T45" s="115"/>
      <c r="V45" s="115"/>
      <c r="X45" s="159">
        <f>N45-P45</f>
        <v>0</v>
      </c>
    </row>
    <row r="46" spans="1:24" ht="16.8" thickBot="1" x14ac:dyDescent="0.5">
      <c r="C46" s="116" t="s">
        <v>172</v>
      </c>
      <c r="H46" s="178">
        <f>SUM(H43:H45)</f>
        <v>0</v>
      </c>
      <c r="J46" s="196">
        <f>SUM(J43:J45)</f>
        <v>0</v>
      </c>
      <c r="K46" s="195"/>
      <c r="L46" s="196">
        <f>SUM(L43:L45)</f>
        <v>0</v>
      </c>
      <c r="N46" s="196">
        <f>SUM(H46:L46)</f>
        <v>0</v>
      </c>
      <c r="P46" s="154">
        <f>R46+T46+V46</f>
        <v>0</v>
      </c>
      <c r="R46" s="199">
        <f>SUM(R43:R45)</f>
        <v>0</v>
      </c>
      <c r="T46" s="199">
        <f>SUM(T43:T45)</f>
        <v>0</v>
      </c>
      <c r="V46" s="200">
        <f>SUM(V43:V45)</f>
        <v>0</v>
      </c>
      <c r="X46" s="178">
        <f>N46-P46</f>
        <v>0</v>
      </c>
    </row>
    <row r="47" spans="1:24" ht="15" thickTop="1" x14ac:dyDescent="0.3">
      <c r="J47" s="135"/>
      <c r="K47" s="135"/>
      <c r="L47" s="135"/>
      <c r="N47" s="135"/>
      <c r="X47" s="154"/>
    </row>
    <row r="48" spans="1:24" x14ac:dyDescent="0.3">
      <c r="A48" s="123" t="s">
        <v>167</v>
      </c>
      <c r="J48" s="135"/>
      <c r="K48" s="135"/>
      <c r="L48" s="135"/>
      <c r="N48" s="135"/>
      <c r="X48" s="154"/>
    </row>
    <row r="49" spans="1:24" x14ac:dyDescent="0.3">
      <c r="C49" s="116" t="s">
        <v>158</v>
      </c>
      <c r="H49" s="133">
        <f>H28*H19</f>
        <v>0</v>
      </c>
      <c r="I49" s="133"/>
      <c r="J49" s="197">
        <f>J28*J19</f>
        <v>0</v>
      </c>
      <c r="K49" s="197"/>
      <c r="L49" s="197">
        <f>L28*L19</f>
        <v>0</v>
      </c>
      <c r="N49" s="197">
        <f>SUM(H49:L49)</f>
        <v>0</v>
      </c>
      <c r="P49" s="154">
        <f>R49+T49+V49</f>
        <v>0</v>
      </c>
      <c r="R49" s="115"/>
      <c r="T49" s="115"/>
      <c r="V49" s="115"/>
      <c r="X49" s="134">
        <f>N49-P49</f>
        <v>0</v>
      </c>
    </row>
    <row r="50" spans="1:24" x14ac:dyDescent="0.3">
      <c r="C50" s="116" t="s">
        <v>159</v>
      </c>
      <c r="H50" s="133">
        <f>H28*H20</f>
        <v>0</v>
      </c>
      <c r="I50" s="133"/>
      <c r="J50" s="197">
        <f>J28*J20</f>
        <v>0</v>
      </c>
      <c r="K50" s="197"/>
      <c r="L50" s="197">
        <f>L28*L20</f>
        <v>0</v>
      </c>
      <c r="N50" s="197">
        <f>SUM(H50:L50)</f>
        <v>0</v>
      </c>
      <c r="P50" s="154">
        <f>R50+T50+V50</f>
        <v>0</v>
      </c>
      <c r="R50" s="115"/>
      <c r="T50" s="115"/>
      <c r="V50" s="115"/>
      <c r="X50" s="134">
        <f>N50-P50</f>
        <v>0</v>
      </c>
    </row>
    <row r="51" spans="1:24" x14ac:dyDescent="0.3">
      <c r="C51" s="116" t="s">
        <v>160</v>
      </c>
      <c r="H51" s="133">
        <f>H28*H21</f>
        <v>0</v>
      </c>
      <c r="I51" s="133"/>
      <c r="J51" s="197">
        <f>J28*J21</f>
        <v>0</v>
      </c>
      <c r="K51" s="197"/>
      <c r="L51" s="197">
        <f>L28*L21</f>
        <v>0</v>
      </c>
      <c r="N51" s="197">
        <f>SUM(H51:L51)</f>
        <v>0</v>
      </c>
      <c r="P51" s="154">
        <f>R51+T51+V51</f>
        <v>0</v>
      </c>
      <c r="R51" s="115"/>
      <c r="T51" s="115"/>
      <c r="V51" s="115"/>
      <c r="X51" s="134">
        <f>N51-P51</f>
        <v>0</v>
      </c>
    </row>
    <row r="52" spans="1:24" ht="15" thickBot="1" x14ac:dyDescent="0.35">
      <c r="C52" s="116" t="s">
        <v>172</v>
      </c>
      <c r="H52" s="178">
        <f>SUM(H49:H51)</f>
        <v>0</v>
      </c>
      <c r="J52" s="178">
        <f>SUM(J49:J51)</f>
        <v>0</v>
      </c>
      <c r="L52" s="178">
        <f>SUM(L49:L51)</f>
        <v>0</v>
      </c>
      <c r="N52" s="178">
        <f>SUM(H52:L52)</f>
        <v>0</v>
      </c>
      <c r="P52" s="154">
        <f>R52+T52+V52</f>
        <v>0</v>
      </c>
      <c r="R52" s="201">
        <f>SUM(R49:R51)</f>
        <v>0</v>
      </c>
      <c r="T52" s="206">
        <f>SUM(T49:T51)</f>
        <v>0</v>
      </c>
      <c r="V52" s="201">
        <f>SUM(V49:V51)</f>
        <v>0</v>
      </c>
      <c r="X52" s="178">
        <f>N52-P52</f>
        <v>0</v>
      </c>
    </row>
    <row r="53" spans="1:24" ht="15" thickTop="1" x14ac:dyDescent="0.3">
      <c r="X53" s="154"/>
    </row>
    <row r="54" spans="1:24" ht="15" thickBot="1" x14ac:dyDescent="0.35">
      <c r="A54" s="123" t="s">
        <v>173</v>
      </c>
      <c r="H54" s="178">
        <f>H28*H10</f>
        <v>0</v>
      </c>
      <c r="I54" s="154"/>
      <c r="J54" s="178">
        <f>J28*J10</f>
        <v>0</v>
      </c>
      <c r="K54" s="154"/>
      <c r="L54" s="178">
        <f>L28*L10</f>
        <v>0</v>
      </c>
      <c r="M54" s="154"/>
      <c r="N54" s="178">
        <f>SUM(H54:L54)</f>
        <v>0</v>
      </c>
      <c r="P54" s="154">
        <f>R54+T54+V54</f>
        <v>0</v>
      </c>
      <c r="R54" s="115"/>
      <c r="T54" s="115"/>
      <c r="V54" s="115"/>
      <c r="X54" s="178">
        <f>N54-P54</f>
        <v>0</v>
      </c>
    </row>
    <row r="55" spans="1:24" ht="15" thickTop="1" x14ac:dyDescent="0.3">
      <c r="C55" s="116" t="s">
        <v>174</v>
      </c>
    </row>
    <row r="57" spans="1:24" ht="15" thickBot="1" x14ac:dyDescent="0.35">
      <c r="A57" s="123" t="s">
        <v>170</v>
      </c>
      <c r="E57" s="225">
        <v>5.3</v>
      </c>
      <c r="F57" s="116" t="s">
        <v>80</v>
      </c>
    </row>
    <row r="58" spans="1:24" ht="15" thickTop="1" x14ac:dyDescent="0.3"/>
    <row r="59" spans="1:24" x14ac:dyDescent="0.3">
      <c r="A59" s="116" t="s">
        <v>175</v>
      </c>
      <c r="B59" s="116" t="s">
        <v>176</v>
      </c>
    </row>
    <row r="61" spans="1:24" x14ac:dyDescent="0.3">
      <c r="A61" s="155"/>
      <c r="B61" s="155"/>
      <c r="C61" s="155"/>
      <c r="D61" s="155"/>
      <c r="E61" s="155"/>
    </row>
  </sheetData>
  <mergeCells count="3">
    <mergeCell ref="F1:L1"/>
    <mergeCell ref="F31:L31"/>
    <mergeCell ref="R21:V21"/>
  </mergeCells>
  <pageMargins left="0.7" right="0.7" top="0.75" bottom="0.75" header="0.3" footer="0.3"/>
  <pageSetup scale="57" orientation="landscape" r:id="rId1"/>
  <rowBreaks count="1" manualBreakCount="1">
    <brk id="3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workbookViewId="0">
      <selection activeCell="F39" sqref="F39"/>
    </sheetView>
  </sheetViews>
  <sheetFormatPr defaultRowHeight="14.4" x14ac:dyDescent="0.3"/>
  <cols>
    <col min="1" max="1" width="4.109375" customWidth="1"/>
    <col min="2" max="2" width="33" customWidth="1"/>
    <col min="6" max="6" width="14.109375" customWidth="1"/>
    <col min="7" max="7" width="4.88671875" customWidth="1"/>
    <col min="8" max="8" width="13" customWidth="1"/>
    <col min="11" max="11" width="3" customWidth="1"/>
    <col min="12" max="13" width="10.109375" customWidth="1"/>
    <col min="15" max="15" width="4.6640625" customWidth="1"/>
  </cols>
  <sheetData>
    <row r="1" spans="1:16" ht="15" x14ac:dyDescent="0.25">
      <c r="F1" s="267" t="s">
        <v>1</v>
      </c>
      <c r="G1" s="267"/>
      <c r="H1" s="267"/>
      <c r="J1" s="267" t="s">
        <v>223</v>
      </c>
      <c r="K1" s="267"/>
      <c r="L1" s="267"/>
      <c r="M1" s="80"/>
      <c r="N1" s="267" t="s">
        <v>224</v>
      </c>
      <c r="O1" s="267"/>
      <c r="P1" s="267"/>
    </row>
    <row r="2" spans="1:16" ht="15.75" thickBot="1" x14ac:dyDescent="0.3">
      <c r="F2" s="20" t="s">
        <v>20</v>
      </c>
      <c r="G2" s="21"/>
      <c r="H2" s="20" t="s">
        <v>21</v>
      </c>
      <c r="J2" s="20" t="s">
        <v>20</v>
      </c>
      <c r="K2" s="21"/>
      <c r="L2" s="20" t="s">
        <v>21</v>
      </c>
      <c r="M2" s="80"/>
      <c r="N2" s="20" t="s">
        <v>20</v>
      </c>
      <c r="O2" s="21"/>
      <c r="P2" s="20" t="s">
        <v>21</v>
      </c>
    </row>
    <row r="3" spans="1:16" ht="15.75" thickTop="1" x14ac:dyDescent="0.25">
      <c r="A3" t="s">
        <v>47</v>
      </c>
      <c r="M3" s="80"/>
    </row>
    <row r="4" spans="1:16" ht="15" x14ac:dyDescent="0.25">
      <c r="B4" t="s">
        <v>59</v>
      </c>
      <c r="F4" s="1">
        <f>+'Journal Entry Summary'!T6</f>
        <v>0</v>
      </c>
      <c r="G4" s="209"/>
      <c r="H4" s="1">
        <f>+'Journal Entry Summary'!V6</f>
        <v>0</v>
      </c>
      <c r="M4" s="80"/>
    </row>
    <row r="5" spans="1:16" ht="15" x14ac:dyDescent="0.25">
      <c r="B5" t="s">
        <v>60</v>
      </c>
      <c r="F5" s="2">
        <f>+'Journal Entry Summary'!T7</f>
        <v>0</v>
      </c>
      <c r="G5" s="209"/>
      <c r="H5" s="2">
        <f>+'Journal Entry Summary'!V7</f>
        <v>0</v>
      </c>
      <c r="M5" s="80"/>
    </row>
    <row r="6" spans="1:16" ht="15" x14ac:dyDescent="0.25">
      <c r="B6" t="s">
        <v>146</v>
      </c>
      <c r="F6" s="2">
        <f>+'Journal Entry Summary'!T8</f>
        <v>0</v>
      </c>
      <c r="G6" s="209"/>
      <c r="H6" s="2">
        <f>+'Journal Entry Summary'!V8</f>
        <v>0</v>
      </c>
    </row>
    <row r="7" spans="1:16" ht="15" x14ac:dyDescent="0.25">
      <c r="B7" t="s">
        <v>234</v>
      </c>
      <c r="F7" s="2">
        <f>+'Journal Entry Summary'!T9</f>
        <v>0</v>
      </c>
      <c r="G7" s="209"/>
    </row>
    <row r="8" spans="1:16" ht="15" x14ac:dyDescent="0.25">
      <c r="A8" t="s">
        <v>55</v>
      </c>
      <c r="F8" s="2">
        <f>+'Journal Entry Summary'!T10</f>
        <v>0</v>
      </c>
      <c r="G8" s="209"/>
      <c r="H8" s="2">
        <f>+'Journal Entry Summary'!V10</f>
        <v>0</v>
      </c>
    </row>
    <row r="9" spans="1:16" ht="15" x14ac:dyDescent="0.25">
      <c r="B9" t="s">
        <v>55</v>
      </c>
      <c r="F9" s="2">
        <f>+'Journal Entry Summary'!T11</f>
        <v>0</v>
      </c>
      <c r="G9" s="209"/>
      <c r="H9" s="2">
        <f>+'Journal Entry Summary'!V11</f>
        <v>0</v>
      </c>
    </row>
    <row r="10" spans="1:16" ht="15" x14ac:dyDescent="0.25">
      <c r="B10" t="s">
        <v>58</v>
      </c>
      <c r="F10" s="2">
        <f>+'Journal Entry Summary'!T12</f>
        <v>0</v>
      </c>
      <c r="G10" s="209"/>
      <c r="H10" s="2">
        <f>+'Journal Entry Summary'!V12</f>
        <v>0</v>
      </c>
    </row>
    <row r="11" spans="1:16" ht="15" x14ac:dyDescent="0.25">
      <c r="B11" t="s">
        <v>63</v>
      </c>
      <c r="F11" s="2">
        <f>+'Journal Entry Summary'!T13</f>
        <v>0</v>
      </c>
      <c r="G11" s="209"/>
      <c r="H11" s="2">
        <f>+'Journal Entry Summary'!V13</f>
        <v>0</v>
      </c>
    </row>
    <row r="12" spans="1:16" ht="15" x14ac:dyDescent="0.25">
      <c r="A12" t="s">
        <v>61</v>
      </c>
      <c r="F12" s="2">
        <f>+'Journal Entry Summary'!T14</f>
        <v>0</v>
      </c>
      <c r="G12" s="209"/>
      <c r="H12" s="2">
        <f>+'Journal Entry Summary'!V14</f>
        <v>0</v>
      </c>
    </row>
    <row r="13" spans="1:16" ht="15" x14ac:dyDescent="0.25">
      <c r="B13" t="s">
        <v>59</v>
      </c>
      <c r="F13" s="2">
        <f>+'Journal Entry Summary'!T15</f>
        <v>0</v>
      </c>
      <c r="G13" s="209"/>
      <c r="H13" s="2">
        <f>+'Journal Entry Summary'!V15</f>
        <v>0</v>
      </c>
    </row>
    <row r="14" spans="1:16" ht="15" x14ac:dyDescent="0.25">
      <c r="B14" t="s">
        <v>60</v>
      </c>
      <c r="F14" s="2">
        <f>+'Journal Entry Summary'!T16</f>
        <v>0</v>
      </c>
      <c r="G14" s="209"/>
      <c r="H14" s="2">
        <f>+'Journal Entry Summary'!V16</f>
        <v>0</v>
      </c>
    </row>
    <row r="15" spans="1:16" ht="15" x14ac:dyDescent="0.25">
      <c r="B15" t="s">
        <v>62</v>
      </c>
      <c r="F15" s="2">
        <f>+'Journal Entry Summary'!T17</f>
        <v>0</v>
      </c>
      <c r="G15" s="209"/>
      <c r="H15" s="2">
        <f>+'Journal Entry Summary'!V17</f>
        <v>0</v>
      </c>
    </row>
    <row r="16" spans="1:16" s="214" customFormat="1" ht="15" x14ac:dyDescent="0.25">
      <c r="B16" s="214" t="s">
        <v>149</v>
      </c>
      <c r="F16" s="2"/>
      <c r="G16" s="209"/>
      <c r="H16" s="2">
        <f>+'Journal Entry Summary'!V18</f>
        <v>0</v>
      </c>
    </row>
    <row r="17" spans="1:8" ht="15" x14ac:dyDescent="0.25">
      <c r="B17" t="s">
        <v>56</v>
      </c>
      <c r="F17" s="2">
        <f>+'Journal Entry Summary'!T19</f>
        <v>0</v>
      </c>
      <c r="G17" s="209"/>
      <c r="H17" s="2">
        <f>+'Journal Entry Summary'!V19</f>
        <v>0</v>
      </c>
    </row>
    <row r="18" spans="1:8" ht="15" x14ac:dyDescent="0.25">
      <c r="B18" s="216" t="s">
        <v>265</v>
      </c>
      <c r="F18" s="2">
        <f>+'Journal Entry Summary'!T20</f>
        <v>0</v>
      </c>
      <c r="G18" s="209"/>
      <c r="H18" s="2">
        <f>+'Journal Entry Summary'!V20</f>
        <v>0</v>
      </c>
    </row>
    <row r="19" spans="1:8" ht="15" x14ac:dyDescent="0.25">
      <c r="A19" t="s">
        <v>19</v>
      </c>
      <c r="F19" s="2">
        <f>+'Journal Entry Summary'!T21</f>
        <v>0</v>
      </c>
      <c r="G19" s="209"/>
      <c r="H19" s="2">
        <f>+'Journal Entry Summary'!V21</f>
        <v>0</v>
      </c>
    </row>
    <row r="20" spans="1:8" ht="15" x14ac:dyDescent="0.25">
      <c r="F20" s="2">
        <f>+'Journal Entry Summary'!T22</f>
        <v>0</v>
      </c>
      <c r="G20" s="209"/>
      <c r="H20" s="2">
        <f>+'Journal Entry Summary'!V22</f>
        <v>0</v>
      </c>
    </row>
    <row r="21" spans="1:8" x14ac:dyDescent="0.3">
      <c r="A21" t="s">
        <v>212</v>
      </c>
      <c r="F21" s="2">
        <f>+'Journal Entry Summary'!T23</f>
        <v>0</v>
      </c>
      <c r="G21" s="209"/>
      <c r="H21" s="2">
        <f>+'Journal Entry Summary'!V23</f>
        <v>0</v>
      </c>
    </row>
    <row r="22" spans="1:8" x14ac:dyDescent="0.3">
      <c r="B22" t="s">
        <v>213</v>
      </c>
      <c r="F22" s="2">
        <f>+'Journal Entry Summary'!T24</f>
        <v>0</v>
      </c>
      <c r="G22" s="209"/>
      <c r="H22" s="2">
        <f>+'Journal Entry Summary'!V24</f>
        <v>0</v>
      </c>
    </row>
    <row r="23" spans="1:8" x14ac:dyDescent="0.3">
      <c r="F23" s="2">
        <f>+'Journal Entry Summary'!T25</f>
        <v>0</v>
      </c>
      <c r="G23" s="209"/>
      <c r="H23" s="2">
        <f>+'Journal Entry Summary'!V25</f>
        <v>0</v>
      </c>
    </row>
    <row r="24" spans="1:8" x14ac:dyDescent="0.3">
      <c r="F24" s="18"/>
      <c r="H24" s="18"/>
    </row>
    <row r="25" spans="1:8" ht="15" thickBot="1" x14ac:dyDescent="0.35">
      <c r="E25" t="s">
        <v>22</v>
      </c>
      <c r="F25" s="235">
        <f>SUM(F4:F24)</f>
        <v>0</v>
      </c>
      <c r="H25" s="235">
        <f>SUM(H4:H24)</f>
        <v>0</v>
      </c>
    </row>
    <row r="26" spans="1:8" ht="15" thickTop="1" x14ac:dyDescent="0.3"/>
    <row r="29" spans="1:8" x14ac:dyDescent="0.3">
      <c r="B29" t="s">
        <v>266</v>
      </c>
    </row>
    <row r="30" spans="1:8" x14ac:dyDescent="0.3">
      <c r="B30" t="s">
        <v>267</v>
      </c>
    </row>
    <row r="32" spans="1:8" x14ac:dyDescent="0.3">
      <c r="A32" t="s">
        <v>214</v>
      </c>
    </row>
    <row r="33" spans="1:3" x14ac:dyDescent="0.3">
      <c r="B33" t="s">
        <v>282</v>
      </c>
    </row>
    <row r="35" spans="1:3" x14ac:dyDescent="0.3">
      <c r="A35" s="11" t="s">
        <v>269</v>
      </c>
    </row>
    <row r="37" spans="1:3" x14ac:dyDescent="0.3">
      <c r="B37" t="s">
        <v>54</v>
      </c>
    </row>
    <row r="39" spans="1:3" x14ac:dyDescent="0.3">
      <c r="B39" t="s">
        <v>68</v>
      </c>
      <c r="C39" s="44" t="s">
        <v>69</v>
      </c>
    </row>
    <row r="40" spans="1:3" x14ac:dyDescent="0.3">
      <c r="B40" t="s">
        <v>70</v>
      </c>
      <c r="C40" s="44" t="s">
        <v>69</v>
      </c>
    </row>
    <row r="41" spans="1:3" x14ac:dyDescent="0.3">
      <c r="B41" t="s">
        <v>71</v>
      </c>
      <c r="C41" s="44" t="s">
        <v>69</v>
      </c>
    </row>
    <row r="42" spans="1:3" x14ac:dyDescent="0.3">
      <c r="B42" t="s">
        <v>72</v>
      </c>
      <c r="C42" s="44" t="s">
        <v>69</v>
      </c>
    </row>
    <row r="43" spans="1:3" x14ac:dyDescent="0.3">
      <c r="B43" s="45" t="s">
        <v>73</v>
      </c>
      <c r="C43" s="44" t="s">
        <v>69</v>
      </c>
    </row>
    <row r="44" spans="1:3" x14ac:dyDescent="0.3">
      <c r="B44" t="s">
        <v>74</v>
      </c>
      <c r="C44" s="44" t="s">
        <v>69</v>
      </c>
    </row>
    <row r="45" spans="1:3" x14ac:dyDescent="0.3">
      <c r="B45" s="45" t="s">
        <v>75</v>
      </c>
      <c r="C45" s="44" t="s">
        <v>69</v>
      </c>
    </row>
    <row r="48" spans="1:3" x14ac:dyDescent="0.3">
      <c r="B48" t="s">
        <v>270</v>
      </c>
    </row>
    <row r="49" spans="2:2" x14ac:dyDescent="0.3">
      <c r="B49" t="s">
        <v>271</v>
      </c>
    </row>
  </sheetData>
  <mergeCells count="3">
    <mergeCell ref="F1:H1"/>
    <mergeCell ref="J1:L1"/>
    <mergeCell ref="N1:P1"/>
  </mergeCells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workbookViewId="0">
      <selection activeCell="I20" sqref="I20"/>
    </sheetView>
  </sheetViews>
  <sheetFormatPr defaultRowHeight="14.4" x14ac:dyDescent="0.3"/>
  <cols>
    <col min="1" max="1" width="11.88671875" bestFit="1" customWidth="1"/>
    <col min="2" max="2" width="3.6640625" customWidth="1"/>
    <col min="3" max="3" width="12" customWidth="1"/>
    <col min="4" max="4" width="10.109375" bestFit="1" customWidth="1"/>
    <col min="5" max="5" width="11" bestFit="1" customWidth="1"/>
    <col min="6" max="6" width="12.5546875" bestFit="1" customWidth="1"/>
    <col min="7" max="7" width="3.6640625" customWidth="1"/>
    <col min="8" max="8" width="12.33203125" bestFit="1" customWidth="1"/>
    <col min="9" max="9" width="12" bestFit="1" customWidth="1"/>
    <col min="10" max="10" width="11" bestFit="1" customWidth="1"/>
    <col min="11" max="11" width="12.33203125" bestFit="1" customWidth="1"/>
    <col min="12" max="12" width="3.6640625" customWidth="1"/>
    <col min="13" max="13" width="12.33203125" bestFit="1" customWidth="1"/>
  </cols>
  <sheetData>
    <row r="1" spans="1:14" ht="15" x14ac:dyDescent="0.25">
      <c r="C1" s="266" t="s">
        <v>29</v>
      </c>
      <c r="D1" s="266"/>
      <c r="E1" s="266"/>
      <c r="F1" s="266"/>
      <c r="H1" s="266" t="s">
        <v>161</v>
      </c>
      <c r="I1" s="266"/>
      <c r="J1" s="266"/>
      <c r="K1" s="266"/>
      <c r="M1" s="29" t="s">
        <v>217</v>
      </c>
    </row>
    <row r="2" spans="1:14" ht="15" x14ac:dyDescent="0.25">
      <c r="C2" s="29"/>
      <c r="D2" s="29" t="s">
        <v>220</v>
      </c>
      <c r="E2" s="29" t="s">
        <v>66</v>
      </c>
      <c r="F2" s="29"/>
      <c r="H2" s="29"/>
      <c r="I2" s="29" t="s">
        <v>220</v>
      </c>
      <c r="J2" s="29" t="s">
        <v>66</v>
      </c>
      <c r="K2" s="29"/>
      <c r="M2" s="29" t="s">
        <v>218</v>
      </c>
    </row>
    <row r="3" spans="1:14" ht="15" x14ac:dyDescent="0.25">
      <c r="C3" s="112" t="s">
        <v>78</v>
      </c>
      <c r="D3" s="112" t="s">
        <v>187</v>
      </c>
      <c r="E3" s="112" t="s">
        <v>188</v>
      </c>
      <c r="F3" s="112" t="s">
        <v>1</v>
      </c>
      <c r="H3" s="112" t="s">
        <v>78</v>
      </c>
      <c r="I3" s="112" t="s">
        <v>187</v>
      </c>
      <c r="J3" s="112" t="s">
        <v>188</v>
      </c>
      <c r="K3" s="112" t="s">
        <v>1</v>
      </c>
      <c r="M3" s="112" t="s">
        <v>219</v>
      </c>
    </row>
    <row r="4" spans="1:14" ht="15" x14ac:dyDescent="0.25">
      <c r="A4">
        <v>2019</v>
      </c>
      <c r="C4" s="1">
        <f>'Reg - Amort'!J35</f>
        <v>0</v>
      </c>
      <c r="D4" s="1">
        <f>'S + D Amort'!J35</f>
        <v>0</v>
      </c>
      <c r="E4" s="1">
        <f>'Pro Occ Amort'!J35</f>
        <v>0</v>
      </c>
      <c r="F4" s="1">
        <f>SUM(C4:E4)</f>
        <v>0</v>
      </c>
      <c r="G4" s="1"/>
      <c r="H4" s="1">
        <f>'Reg - Amort'!O35</f>
        <v>0</v>
      </c>
      <c r="I4" s="1">
        <f>'S + D Amort'!O35</f>
        <v>0</v>
      </c>
      <c r="J4" s="1">
        <f>'Pro Occ Amort'!O35</f>
        <v>0</v>
      </c>
      <c r="K4" s="1">
        <f>SUM(H4:J4)</f>
        <v>0</v>
      </c>
      <c r="L4" s="1"/>
      <c r="M4" s="1">
        <f>F4+K4</f>
        <v>0</v>
      </c>
      <c r="N4" s="1"/>
    </row>
    <row r="5" spans="1:14" ht="15" x14ac:dyDescent="0.25">
      <c r="A5">
        <v>2020</v>
      </c>
      <c r="C5" s="1">
        <f>'Reg - Amort'!J36</f>
        <v>0</v>
      </c>
      <c r="D5" s="1">
        <f>'S + D Amort'!J36</f>
        <v>0</v>
      </c>
      <c r="E5" s="1">
        <f>'Pro Occ Amort'!J36</f>
        <v>0</v>
      </c>
      <c r="F5" s="1">
        <f t="shared" ref="F5:F10" si="0">SUM(C5:E5)</f>
        <v>0</v>
      </c>
      <c r="G5" s="1"/>
      <c r="H5" s="1">
        <f>'Reg - Amort'!O36</f>
        <v>0</v>
      </c>
      <c r="I5" s="1">
        <f>'S + D Amort'!O36</f>
        <v>0</v>
      </c>
      <c r="J5" s="1">
        <f>'Pro Occ Amort'!O36</f>
        <v>0</v>
      </c>
      <c r="K5" s="1">
        <f t="shared" ref="K5:K10" si="1">SUM(H5:J5)</f>
        <v>0</v>
      </c>
      <c r="L5" s="1"/>
      <c r="M5" s="1">
        <f t="shared" ref="M5:M9" si="2">F5+K5</f>
        <v>0</v>
      </c>
      <c r="N5" s="1"/>
    </row>
    <row r="6" spans="1:14" ht="15" x14ac:dyDescent="0.25">
      <c r="A6">
        <v>2021</v>
      </c>
      <c r="C6" s="1">
        <f>'Reg - Amort'!J37</f>
        <v>0</v>
      </c>
      <c r="D6" s="1">
        <f>'S + D Amort'!J37</f>
        <v>0</v>
      </c>
      <c r="E6" s="1">
        <f>'Pro Occ Amort'!J37</f>
        <v>0</v>
      </c>
      <c r="F6" s="1">
        <f t="shared" si="0"/>
        <v>0</v>
      </c>
      <c r="G6" s="1"/>
      <c r="H6" s="1">
        <f>'Reg - Amort'!O37</f>
        <v>0</v>
      </c>
      <c r="I6" s="1">
        <f>'S + D Amort'!O37</f>
        <v>0</v>
      </c>
      <c r="J6" s="1">
        <f>'Pro Occ Amort'!O37</f>
        <v>0</v>
      </c>
      <c r="K6" s="1">
        <f t="shared" si="1"/>
        <v>0</v>
      </c>
      <c r="L6" s="1"/>
      <c r="M6" s="1">
        <f t="shared" si="2"/>
        <v>0</v>
      </c>
      <c r="N6" s="1"/>
    </row>
    <row r="7" spans="1:14" ht="15" x14ac:dyDescent="0.25">
      <c r="A7">
        <v>2022</v>
      </c>
      <c r="C7" s="1">
        <f>'Reg - Amort'!J38</f>
        <v>0</v>
      </c>
      <c r="D7" s="1">
        <f>'S + D Amort'!J38</f>
        <v>0</v>
      </c>
      <c r="E7" s="1">
        <f>'Pro Occ Amort'!J38</f>
        <v>0</v>
      </c>
      <c r="F7" s="1">
        <f t="shared" si="0"/>
        <v>0</v>
      </c>
      <c r="G7" s="1"/>
      <c r="H7" s="1">
        <f>'Reg - Amort'!O38</f>
        <v>0</v>
      </c>
      <c r="I7" s="1">
        <f>'S + D Amort'!O38</f>
        <v>0</v>
      </c>
      <c r="J7" s="1">
        <f>'Pro Occ Amort'!O38</f>
        <v>0</v>
      </c>
      <c r="K7" s="1">
        <f t="shared" si="1"/>
        <v>0</v>
      </c>
      <c r="L7" s="1"/>
      <c r="M7" s="1">
        <f t="shared" si="2"/>
        <v>0</v>
      </c>
      <c r="N7" s="1"/>
    </row>
    <row r="8" spans="1:14" ht="15" x14ac:dyDescent="0.25">
      <c r="A8">
        <v>2023</v>
      </c>
      <c r="C8" s="1">
        <f>'Reg - Amort'!J39</f>
        <v>0</v>
      </c>
      <c r="D8" s="1">
        <f>'S + D Amort'!J39</f>
        <v>0</v>
      </c>
      <c r="E8" s="1">
        <f>'Pro Occ Amort'!J39</f>
        <v>0</v>
      </c>
      <c r="F8" s="1">
        <f t="shared" si="0"/>
        <v>0</v>
      </c>
      <c r="G8" s="1"/>
      <c r="H8" s="1">
        <f>'Reg - Amort'!O39</f>
        <v>0</v>
      </c>
      <c r="I8" s="1">
        <f>'S + D Amort'!O39</f>
        <v>0</v>
      </c>
      <c r="J8" s="1">
        <f>'Pro Occ Amort'!O39</f>
        <v>0</v>
      </c>
      <c r="K8" s="1">
        <f t="shared" si="1"/>
        <v>0</v>
      </c>
      <c r="L8" s="1"/>
      <c r="M8" s="1">
        <f t="shared" si="2"/>
        <v>0</v>
      </c>
      <c r="N8" s="1"/>
    </row>
    <row r="9" spans="1:14" ht="15" x14ac:dyDescent="0.25">
      <c r="A9" s="14" t="s">
        <v>204</v>
      </c>
      <c r="C9" s="1">
        <f>'Reg - Amort'!J40</f>
        <v>0</v>
      </c>
      <c r="D9" s="1">
        <f>'S + D Amort'!J40</f>
        <v>0</v>
      </c>
      <c r="E9" s="1">
        <f>'Pro Occ Amort'!J40</f>
        <v>0</v>
      </c>
      <c r="F9" s="1">
        <f t="shared" si="0"/>
        <v>0</v>
      </c>
      <c r="G9" s="1"/>
      <c r="H9" s="1">
        <f>'Reg - Amort'!O40</f>
        <v>0</v>
      </c>
      <c r="I9" s="1">
        <f>'S + D Amort'!O40</f>
        <v>0</v>
      </c>
      <c r="J9" s="1">
        <f>'Pro Occ Amort'!O40</f>
        <v>0</v>
      </c>
      <c r="K9" s="1">
        <f t="shared" si="1"/>
        <v>0</v>
      </c>
      <c r="L9" s="1"/>
      <c r="M9" s="1">
        <f t="shared" si="2"/>
        <v>0</v>
      </c>
      <c r="N9" s="1"/>
    </row>
    <row r="10" spans="1:14" ht="15.75" thickBot="1" x14ac:dyDescent="0.3">
      <c r="A10" t="s">
        <v>205</v>
      </c>
      <c r="C10" s="3">
        <f>'Reg - Amort'!J41</f>
        <v>0</v>
      </c>
      <c r="D10" s="3">
        <f>'S + D Amort'!J41</f>
        <v>0</v>
      </c>
      <c r="E10" s="3">
        <f>'Pro Occ Amort'!J41</f>
        <v>0</v>
      </c>
      <c r="F10" s="3">
        <f t="shared" si="0"/>
        <v>0</v>
      </c>
      <c r="G10" s="1"/>
      <c r="H10" s="3">
        <f>'Reg - Amort'!O41</f>
        <v>0</v>
      </c>
      <c r="I10" s="3">
        <f>'S + D Amort'!O41</f>
        <v>0</v>
      </c>
      <c r="J10" s="3">
        <f>'Pro Occ Amort'!O41</f>
        <v>0</v>
      </c>
      <c r="K10" s="3">
        <f t="shared" si="1"/>
        <v>0</v>
      </c>
      <c r="L10" s="1"/>
      <c r="M10" s="3">
        <f>SUM(M4:M9)</f>
        <v>0</v>
      </c>
      <c r="N10" s="1"/>
    </row>
    <row r="11" spans="1:14" ht="15.75" thickTop="1" x14ac:dyDescent="0.25"/>
    <row r="12" spans="1:14" ht="15.75" thickBot="1" x14ac:dyDescent="0.3">
      <c r="D12" t="s">
        <v>18</v>
      </c>
      <c r="F12" s="3">
        <f>SUM(C10:E10)</f>
        <v>0</v>
      </c>
      <c r="I12" t="s">
        <v>18</v>
      </c>
      <c r="K12" s="113">
        <f>SUM(H10:J10)</f>
        <v>0</v>
      </c>
      <c r="M12" s="33">
        <f>F12+K12</f>
        <v>0</v>
      </c>
    </row>
    <row r="13" spans="1:14" ht="15.75" thickTop="1" x14ac:dyDescent="0.25"/>
  </sheetData>
  <mergeCells count="2">
    <mergeCell ref="C1:F1"/>
    <mergeCell ref="H1:K1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J23" sqref="J23"/>
    </sheetView>
  </sheetViews>
  <sheetFormatPr defaultRowHeight="14.4" x14ac:dyDescent="0.3"/>
  <cols>
    <col min="8" max="8" width="17.88671875" bestFit="1" customWidth="1"/>
    <col min="9" max="9" width="3.6640625" customWidth="1"/>
    <col min="10" max="10" width="17.88671875" bestFit="1" customWidth="1"/>
  </cols>
  <sheetData>
    <row r="1" spans="1:11" ht="15" x14ac:dyDescent="0.25">
      <c r="A1" s="11" t="s">
        <v>255</v>
      </c>
    </row>
    <row r="3" spans="1:11" ht="15" x14ac:dyDescent="0.25">
      <c r="H3" s="4" t="s">
        <v>47</v>
      </c>
      <c r="J3" s="4" t="s">
        <v>61</v>
      </c>
    </row>
    <row r="4" spans="1:11" ht="15" x14ac:dyDescent="0.25">
      <c r="H4" s="231" t="s">
        <v>48</v>
      </c>
      <c r="J4" s="231" t="s">
        <v>48</v>
      </c>
    </row>
    <row r="5" spans="1:11" ht="15" x14ac:dyDescent="0.25">
      <c r="A5" t="s">
        <v>243</v>
      </c>
      <c r="H5" s="1">
        <f>'2017 Data'!$P$43</f>
        <v>0</v>
      </c>
      <c r="I5" s="1"/>
      <c r="J5" s="1">
        <f>'2017 Data'!P49</f>
        <v>0</v>
      </c>
    </row>
    <row r="6" spans="1:11" ht="15" x14ac:dyDescent="0.25">
      <c r="H6" s="1"/>
      <c r="I6" s="1"/>
    </row>
    <row r="7" spans="1:11" ht="15" x14ac:dyDescent="0.25">
      <c r="A7" t="s">
        <v>244</v>
      </c>
      <c r="H7" s="1">
        <f>'2017 Data'!$P$44</f>
        <v>0</v>
      </c>
      <c r="I7" s="1"/>
      <c r="J7" s="1">
        <f>'2017 Data'!P50</f>
        <v>0</v>
      </c>
    </row>
    <row r="8" spans="1:11" ht="15" x14ac:dyDescent="0.25">
      <c r="H8" s="1"/>
      <c r="I8" s="1"/>
      <c r="J8" s="1"/>
    </row>
    <row r="9" spans="1:11" ht="15" x14ac:dyDescent="0.25">
      <c r="A9" t="s">
        <v>256</v>
      </c>
      <c r="H9" s="1">
        <f>'2017 Data'!$P$45</f>
        <v>0</v>
      </c>
      <c r="I9" s="1"/>
      <c r="J9" s="1">
        <f>'2017 Data'!P51</f>
        <v>0</v>
      </c>
      <c r="K9" t="s">
        <v>251</v>
      </c>
    </row>
    <row r="10" spans="1:11" ht="15" x14ac:dyDescent="0.25">
      <c r="A10" t="s">
        <v>245</v>
      </c>
      <c r="H10" s="1"/>
      <c r="I10" s="1"/>
      <c r="J10" s="1"/>
      <c r="K10" t="s">
        <v>250</v>
      </c>
    </row>
    <row r="11" spans="1:11" s="214" customFormat="1" ht="15" x14ac:dyDescent="0.25">
      <c r="H11" s="1"/>
      <c r="I11" s="1"/>
      <c r="J11" s="1"/>
      <c r="K11" s="214" t="s">
        <v>252</v>
      </c>
    </row>
    <row r="12" spans="1:11" ht="15" x14ac:dyDescent="0.25">
      <c r="A12" t="s">
        <v>246</v>
      </c>
      <c r="H12" s="1">
        <f>'Reg - Amort'!$I$50</f>
        <v>0</v>
      </c>
      <c r="I12" s="1"/>
      <c r="J12" s="1">
        <f>-'Reg - Amort'!$N$50</f>
        <v>0</v>
      </c>
    </row>
    <row r="13" spans="1:11" ht="15" x14ac:dyDescent="0.25">
      <c r="A13" t="s">
        <v>247</v>
      </c>
      <c r="H13" s="1"/>
      <c r="I13" s="1"/>
      <c r="J13" s="1"/>
    </row>
    <row r="14" spans="1:11" s="214" customFormat="1" ht="15" x14ac:dyDescent="0.25">
      <c r="H14" s="1"/>
      <c r="I14" s="1"/>
      <c r="J14" s="1"/>
    </row>
    <row r="15" spans="1:11" ht="15" x14ac:dyDescent="0.25">
      <c r="A15" t="s">
        <v>248</v>
      </c>
      <c r="H15" s="1">
        <f>'Journal Entry Summary'!$H$39</f>
        <v>0</v>
      </c>
      <c r="I15" s="1"/>
      <c r="J15" s="1"/>
    </row>
    <row r="16" spans="1:11" ht="15" x14ac:dyDescent="0.25">
      <c r="H16" s="1"/>
      <c r="I16" s="1"/>
      <c r="J16" s="1"/>
    </row>
    <row r="17" spans="1:10" ht="15.75" thickBot="1" x14ac:dyDescent="0.3">
      <c r="A17" s="7" t="s">
        <v>22</v>
      </c>
      <c r="H17" s="232">
        <f>SUM(H5:H15)</f>
        <v>0</v>
      </c>
      <c r="I17" s="233"/>
      <c r="J17" s="232">
        <f>SUM(J5:J15)</f>
        <v>0</v>
      </c>
    </row>
    <row r="18" spans="1:10" ht="15.75" thickTop="1" x14ac:dyDescent="0.25"/>
  </sheetData>
  <pageMargins left="0.7" right="0.7" top="0.75" bottom="0.75" header="0.3" footer="0.3"/>
  <pageSetup scale="8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K36" sqref="K36"/>
    </sheetView>
  </sheetViews>
  <sheetFormatPr defaultRowHeight="14.4" x14ac:dyDescent="0.3"/>
  <cols>
    <col min="1" max="1" width="11.33203125" customWidth="1"/>
    <col min="2" max="2" width="31" customWidth="1"/>
    <col min="3" max="3" width="20.33203125" customWidth="1"/>
    <col min="4" max="4" width="4.6640625" style="29" customWidth="1"/>
    <col min="5" max="5" width="17.6640625" customWidth="1"/>
    <col min="6" max="6" width="5.5546875" style="29" customWidth="1"/>
    <col min="7" max="7" width="2.44140625" customWidth="1"/>
    <col min="8" max="8" width="18.88671875" customWidth="1"/>
    <col min="9" max="9" width="4.6640625" style="29" customWidth="1"/>
    <col min="10" max="10" width="12" bestFit="1" customWidth="1"/>
    <col min="259" max="259" width="11.33203125" customWidth="1"/>
    <col min="260" max="260" width="31" customWidth="1"/>
    <col min="261" max="261" width="19.6640625" bestFit="1" customWidth="1"/>
    <col min="262" max="262" width="17.5546875" customWidth="1"/>
    <col min="263" max="263" width="14.109375" customWidth="1"/>
    <col min="264" max="264" width="18.88671875" customWidth="1"/>
    <col min="266" max="266" width="12" bestFit="1" customWidth="1"/>
    <col min="515" max="515" width="11.33203125" customWidth="1"/>
    <col min="516" max="516" width="31" customWidth="1"/>
    <col min="517" max="517" width="19.6640625" bestFit="1" customWidth="1"/>
    <col min="518" max="518" width="17.5546875" customWidth="1"/>
    <col min="519" max="519" width="14.109375" customWidth="1"/>
    <col min="520" max="520" width="18.88671875" customWidth="1"/>
    <col min="522" max="522" width="12" bestFit="1" customWidth="1"/>
    <col min="771" max="771" width="11.33203125" customWidth="1"/>
    <col min="772" max="772" width="31" customWidth="1"/>
    <col min="773" max="773" width="19.6640625" bestFit="1" customWidth="1"/>
    <col min="774" max="774" width="17.5546875" customWidth="1"/>
    <col min="775" max="775" width="14.109375" customWidth="1"/>
    <col min="776" max="776" width="18.88671875" customWidth="1"/>
    <col min="778" max="778" width="12" bestFit="1" customWidth="1"/>
    <col min="1027" max="1027" width="11.33203125" customWidth="1"/>
    <col min="1028" max="1028" width="31" customWidth="1"/>
    <col min="1029" max="1029" width="19.6640625" bestFit="1" customWidth="1"/>
    <col min="1030" max="1030" width="17.5546875" customWidth="1"/>
    <col min="1031" max="1031" width="14.109375" customWidth="1"/>
    <col min="1032" max="1032" width="18.88671875" customWidth="1"/>
    <col min="1034" max="1034" width="12" bestFit="1" customWidth="1"/>
    <col min="1283" max="1283" width="11.33203125" customWidth="1"/>
    <col min="1284" max="1284" width="31" customWidth="1"/>
    <col min="1285" max="1285" width="19.6640625" bestFit="1" customWidth="1"/>
    <col min="1286" max="1286" width="17.5546875" customWidth="1"/>
    <col min="1287" max="1287" width="14.109375" customWidth="1"/>
    <col min="1288" max="1288" width="18.88671875" customWidth="1"/>
    <col min="1290" max="1290" width="12" bestFit="1" customWidth="1"/>
    <col min="1539" max="1539" width="11.33203125" customWidth="1"/>
    <col min="1540" max="1540" width="31" customWidth="1"/>
    <col min="1541" max="1541" width="19.6640625" bestFit="1" customWidth="1"/>
    <col min="1542" max="1542" width="17.5546875" customWidth="1"/>
    <col min="1543" max="1543" width="14.109375" customWidth="1"/>
    <col min="1544" max="1544" width="18.88671875" customWidth="1"/>
    <col min="1546" max="1546" width="12" bestFit="1" customWidth="1"/>
    <col min="1795" max="1795" width="11.33203125" customWidth="1"/>
    <col min="1796" max="1796" width="31" customWidth="1"/>
    <col min="1797" max="1797" width="19.6640625" bestFit="1" customWidth="1"/>
    <col min="1798" max="1798" width="17.5546875" customWidth="1"/>
    <col min="1799" max="1799" width="14.109375" customWidth="1"/>
    <col min="1800" max="1800" width="18.88671875" customWidth="1"/>
    <col min="1802" max="1802" width="12" bestFit="1" customWidth="1"/>
    <col min="2051" max="2051" width="11.33203125" customWidth="1"/>
    <col min="2052" max="2052" width="31" customWidth="1"/>
    <col min="2053" max="2053" width="19.6640625" bestFit="1" customWidth="1"/>
    <col min="2054" max="2054" width="17.5546875" customWidth="1"/>
    <col min="2055" max="2055" width="14.109375" customWidth="1"/>
    <col min="2056" max="2056" width="18.88671875" customWidth="1"/>
    <col min="2058" max="2058" width="12" bestFit="1" customWidth="1"/>
    <col min="2307" max="2307" width="11.33203125" customWidth="1"/>
    <col min="2308" max="2308" width="31" customWidth="1"/>
    <col min="2309" max="2309" width="19.6640625" bestFit="1" customWidth="1"/>
    <col min="2310" max="2310" width="17.5546875" customWidth="1"/>
    <col min="2311" max="2311" width="14.109375" customWidth="1"/>
    <col min="2312" max="2312" width="18.88671875" customWidth="1"/>
    <col min="2314" max="2314" width="12" bestFit="1" customWidth="1"/>
    <col min="2563" max="2563" width="11.33203125" customWidth="1"/>
    <col min="2564" max="2564" width="31" customWidth="1"/>
    <col min="2565" max="2565" width="19.6640625" bestFit="1" customWidth="1"/>
    <col min="2566" max="2566" width="17.5546875" customWidth="1"/>
    <col min="2567" max="2567" width="14.109375" customWidth="1"/>
    <col min="2568" max="2568" width="18.88671875" customWidth="1"/>
    <col min="2570" max="2570" width="12" bestFit="1" customWidth="1"/>
    <col min="2819" max="2819" width="11.33203125" customWidth="1"/>
    <col min="2820" max="2820" width="31" customWidth="1"/>
    <col min="2821" max="2821" width="19.6640625" bestFit="1" customWidth="1"/>
    <col min="2822" max="2822" width="17.5546875" customWidth="1"/>
    <col min="2823" max="2823" width="14.109375" customWidth="1"/>
    <col min="2824" max="2824" width="18.88671875" customWidth="1"/>
    <col min="2826" max="2826" width="12" bestFit="1" customWidth="1"/>
    <col min="3075" max="3075" width="11.33203125" customWidth="1"/>
    <col min="3076" max="3076" width="31" customWidth="1"/>
    <col min="3077" max="3077" width="19.6640625" bestFit="1" customWidth="1"/>
    <col min="3078" max="3078" width="17.5546875" customWidth="1"/>
    <col min="3079" max="3079" width="14.109375" customWidth="1"/>
    <col min="3080" max="3080" width="18.88671875" customWidth="1"/>
    <col min="3082" max="3082" width="12" bestFit="1" customWidth="1"/>
    <col min="3331" max="3331" width="11.33203125" customWidth="1"/>
    <col min="3332" max="3332" width="31" customWidth="1"/>
    <col min="3333" max="3333" width="19.6640625" bestFit="1" customWidth="1"/>
    <col min="3334" max="3334" width="17.5546875" customWidth="1"/>
    <col min="3335" max="3335" width="14.109375" customWidth="1"/>
    <col min="3336" max="3336" width="18.88671875" customWidth="1"/>
    <col min="3338" max="3338" width="12" bestFit="1" customWidth="1"/>
    <col min="3587" max="3587" width="11.33203125" customWidth="1"/>
    <col min="3588" max="3588" width="31" customWidth="1"/>
    <col min="3589" max="3589" width="19.6640625" bestFit="1" customWidth="1"/>
    <col min="3590" max="3590" width="17.5546875" customWidth="1"/>
    <col min="3591" max="3591" width="14.109375" customWidth="1"/>
    <col min="3592" max="3592" width="18.88671875" customWidth="1"/>
    <col min="3594" max="3594" width="12" bestFit="1" customWidth="1"/>
    <col min="3843" max="3843" width="11.33203125" customWidth="1"/>
    <col min="3844" max="3844" width="31" customWidth="1"/>
    <col min="3845" max="3845" width="19.6640625" bestFit="1" customWidth="1"/>
    <col min="3846" max="3846" width="17.5546875" customWidth="1"/>
    <col min="3847" max="3847" width="14.109375" customWidth="1"/>
    <col min="3848" max="3848" width="18.88671875" customWidth="1"/>
    <col min="3850" max="3850" width="12" bestFit="1" customWidth="1"/>
    <col min="4099" max="4099" width="11.33203125" customWidth="1"/>
    <col min="4100" max="4100" width="31" customWidth="1"/>
    <col min="4101" max="4101" width="19.6640625" bestFit="1" customWidth="1"/>
    <col min="4102" max="4102" width="17.5546875" customWidth="1"/>
    <col min="4103" max="4103" width="14.109375" customWidth="1"/>
    <col min="4104" max="4104" width="18.88671875" customWidth="1"/>
    <col min="4106" max="4106" width="12" bestFit="1" customWidth="1"/>
    <col min="4355" max="4355" width="11.33203125" customWidth="1"/>
    <col min="4356" max="4356" width="31" customWidth="1"/>
    <col min="4357" max="4357" width="19.6640625" bestFit="1" customWidth="1"/>
    <col min="4358" max="4358" width="17.5546875" customWidth="1"/>
    <col min="4359" max="4359" width="14.109375" customWidth="1"/>
    <col min="4360" max="4360" width="18.88671875" customWidth="1"/>
    <col min="4362" max="4362" width="12" bestFit="1" customWidth="1"/>
    <col min="4611" max="4611" width="11.33203125" customWidth="1"/>
    <col min="4612" max="4612" width="31" customWidth="1"/>
    <col min="4613" max="4613" width="19.6640625" bestFit="1" customWidth="1"/>
    <col min="4614" max="4614" width="17.5546875" customWidth="1"/>
    <col min="4615" max="4615" width="14.109375" customWidth="1"/>
    <col min="4616" max="4616" width="18.88671875" customWidth="1"/>
    <col min="4618" max="4618" width="12" bestFit="1" customWidth="1"/>
    <col min="4867" max="4867" width="11.33203125" customWidth="1"/>
    <col min="4868" max="4868" width="31" customWidth="1"/>
    <col min="4869" max="4869" width="19.6640625" bestFit="1" customWidth="1"/>
    <col min="4870" max="4870" width="17.5546875" customWidth="1"/>
    <col min="4871" max="4871" width="14.109375" customWidth="1"/>
    <col min="4872" max="4872" width="18.88671875" customWidth="1"/>
    <col min="4874" max="4874" width="12" bestFit="1" customWidth="1"/>
    <col min="5123" max="5123" width="11.33203125" customWidth="1"/>
    <col min="5124" max="5124" width="31" customWidth="1"/>
    <col min="5125" max="5125" width="19.6640625" bestFit="1" customWidth="1"/>
    <col min="5126" max="5126" width="17.5546875" customWidth="1"/>
    <col min="5127" max="5127" width="14.109375" customWidth="1"/>
    <col min="5128" max="5128" width="18.88671875" customWidth="1"/>
    <col min="5130" max="5130" width="12" bestFit="1" customWidth="1"/>
    <col min="5379" max="5379" width="11.33203125" customWidth="1"/>
    <col min="5380" max="5380" width="31" customWidth="1"/>
    <col min="5381" max="5381" width="19.6640625" bestFit="1" customWidth="1"/>
    <col min="5382" max="5382" width="17.5546875" customWidth="1"/>
    <col min="5383" max="5383" width="14.109375" customWidth="1"/>
    <col min="5384" max="5384" width="18.88671875" customWidth="1"/>
    <col min="5386" max="5386" width="12" bestFit="1" customWidth="1"/>
    <col min="5635" max="5635" width="11.33203125" customWidth="1"/>
    <col min="5636" max="5636" width="31" customWidth="1"/>
    <col min="5637" max="5637" width="19.6640625" bestFit="1" customWidth="1"/>
    <col min="5638" max="5638" width="17.5546875" customWidth="1"/>
    <col min="5639" max="5639" width="14.109375" customWidth="1"/>
    <col min="5640" max="5640" width="18.88671875" customWidth="1"/>
    <col min="5642" max="5642" width="12" bestFit="1" customWidth="1"/>
    <col min="5891" max="5891" width="11.33203125" customWidth="1"/>
    <col min="5892" max="5892" width="31" customWidth="1"/>
    <col min="5893" max="5893" width="19.6640625" bestFit="1" customWidth="1"/>
    <col min="5894" max="5894" width="17.5546875" customWidth="1"/>
    <col min="5895" max="5895" width="14.109375" customWidth="1"/>
    <col min="5896" max="5896" width="18.88671875" customWidth="1"/>
    <col min="5898" max="5898" width="12" bestFit="1" customWidth="1"/>
    <col min="6147" max="6147" width="11.33203125" customWidth="1"/>
    <col min="6148" max="6148" width="31" customWidth="1"/>
    <col min="6149" max="6149" width="19.6640625" bestFit="1" customWidth="1"/>
    <col min="6150" max="6150" width="17.5546875" customWidth="1"/>
    <col min="6151" max="6151" width="14.109375" customWidth="1"/>
    <col min="6152" max="6152" width="18.88671875" customWidth="1"/>
    <col min="6154" max="6154" width="12" bestFit="1" customWidth="1"/>
    <col min="6403" max="6403" width="11.33203125" customWidth="1"/>
    <col min="6404" max="6404" width="31" customWidth="1"/>
    <col min="6405" max="6405" width="19.6640625" bestFit="1" customWidth="1"/>
    <col min="6406" max="6406" width="17.5546875" customWidth="1"/>
    <col min="6407" max="6407" width="14.109375" customWidth="1"/>
    <col min="6408" max="6408" width="18.88671875" customWidth="1"/>
    <col min="6410" max="6410" width="12" bestFit="1" customWidth="1"/>
    <col min="6659" max="6659" width="11.33203125" customWidth="1"/>
    <col min="6660" max="6660" width="31" customWidth="1"/>
    <col min="6661" max="6661" width="19.6640625" bestFit="1" customWidth="1"/>
    <col min="6662" max="6662" width="17.5546875" customWidth="1"/>
    <col min="6663" max="6663" width="14.109375" customWidth="1"/>
    <col min="6664" max="6664" width="18.88671875" customWidth="1"/>
    <col min="6666" max="6666" width="12" bestFit="1" customWidth="1"/>
    <col min="6915" max="6915" width="11.33203125" customWidth="1"/>
    <col min="6916" max="6916" width="31" customWidth="1"/>
    <col min="6917" max="6917" width="19.6640625" bestFit="1" customWidth="1"/>
    <col min="6918" max="6918" width="17.5546875" customWidth="1"/>
    <col min="6919" max="6919" width="14.109375" customWidth="1"/>
    <col min="6920" max="6920" width="18.88671875" customWidth="1"/>
    <col min="6922" max="6922" width="12" bestFit="1" customWidth="1"/>
    <col min="7171" max="7171" width="11.33203125" customWidth="1"/>
    <col min="7172" max="7172" width="31" customWidth="1"/>
    <col min="7173" max="7173" width="19.6640625" bestFit="1" customWidth="1"/>
    <col min="7174" max="7174" width="17.5546875" customWidth="1"/>
    <col min="7175" max="7175" width="14.109375" customWidth="1"/>
    <col min="7176" max="7176" width="18.88671875" customWidth="1"/>
    <col min="7178" max="7178" width="12" bestFit="1" customWidth="1"/>
    <col min="7427" max="7427" width="11.33203125" customWidth="1"/>
    <col min="7428" max="7428" width="31" customWidth="1"/>
    <col min="7429" max="7429" width="19.6640625" bestFit="1" customWidth="1"/>
    <col min="7430" max="7430" width="17.5546875" customWidth="1"/>
    <col min="7431" max="7431" width="14.109375" customWidth="1"/>
    <col min="7432" max="7432" width="18.88671875" customWidth="1"/>
    <col min="7434" max="7434" width="12" bestFit="1" customWidth="1"/>
    <col min="7683" max="7683" width="11.33203125" customWidth="1"/>
    <col min="7684" max="7684" width="31" customWidth="1"/>
    <col min="7685" max="7685" width="19.6640625" bestFit="1" customWidth="1"/>
    <col min="7686" max="7686" width="17.5546875" customWidth="1"/>
    <col min="7687" max="7687" width="14.109375" customWidth="1"/>
    <col min="7688" max="7688" width="18.88671875" customWidth="1"/>
    <col min="7690" max="7690" width="12" bestFit="1" customWidth="1"/>
    <col min="7939" max="7939" width="11.33203125" customWidth="1"/>
    <col min="7940" max="7940" width="31" customWidth="1"/>
    <col min="7941" max="7941" width="19.6640625" bestFit="1" customWidth="1"/>
    <col min="7942" max="7942" width="17.5546875" customWidth="1"/>
    <col min="7943" max="7943" width="14.109375" customWidth="1"/>
    <col min="7944" max="7944" width="18.88671875" customWidth="1"/>
    <col min="7946" max="7946" width="12" bestFit="1" customWidth="1"/>
    <col min="8195" max="8195" width="11.33203125" customWidth="1"/>
    <col min="8196" max="8196" width="31" customWidth="1"/>
    <col min="8197" max="8197" width="19.6640625" bestFit="1" customWidth="1"/>
    <col min="8198" max="8198" width="17.5546875" customWidth="1"/>
    <col min="8199" max="8199" width="14.109375" customWidth="1"/>
    <col min="8200" max="8200" width="18.88671875" customWidth="1"/>
    <col min="8202" max="8202" width="12" bestFit="1" customWidth="1"/>
    <col min="8451" max="8451" width="11.33203125" customWidth="1"/>
    <col min="8452" max="8452" width="31" customWidth="1"/>
    <col min="8453" max="8453" width="19.6640625" bestFit="1" customWidth="1"/>
    <col min="8454" max="8454" width="17.5546875" customWidth="1"/>
    <col min="8455" max="8455" width="14.109375" customWidth="1"/>
    <col min="8456" max="8456" width="18.88671875" customWidth="1"/>
    <col min="8458" max="8458" width="12" bestFit="1" customWidth="1"/>
    <col min="8707" max="8707" width="11.33203125" customWidth="1"/>
    <col min="8708" max="8708" width="31" customWidth="1"/>
    <col min="8709" max="8709" width="19.6640625" bestFit="1" customWidth="1"/>
    <col min="8710" max="8710" width="17.5546875" customWidth="1"/>
    <col min="8711" max="8711" width="14.109375" customWidth="1"/>
    <col min="8712" max="8712" width="18.88671875" customWidth="1"/>
    <col min="8714" max="8714" width="12" bestFit="1" customWidth="1"/>
    <col min="8963" max="8963" width="11.33203125" customWidth="1"/>
    <col min="8964" max="8964" width="31" customWidth="1"/>
    <col min="8965" max="8965" width="19.6640625" bestFit="1" customWidth="1"/>
    <col min="8966" max="8966" width="17.5546875" customWidth="1"/>
    <col min="8967" max="8967" width="14.109375" customWidth="1"/>
    <col min="8968" max="8968" width="18.88671875" customWidth="1"/>
    <col min="8970" max="8970" width="12" bestFit="1" customWidth="1"/>
    <col min="9219" max="9219" width="11.33203125" customWidth="1"/>
    <col min="9220" max="9220" width="31" customWidth="1"/>
    <col min="9221" max="9221" width="19.6640625" bestFit="1" customWidth="1"/>
    <col min="9222" max="9222" width="17.5546875" customWidth="1"/>
    <col min="9223" max="9223" width="14.109375" customWidth="1"/>
    <col min="9224" max="9224" width="18.88671875" customWidth="1"/>
    <col min="9226" max="9226" width="12" bestFit="1" customWidth="1"/>
    <col min="9475" max="9475" width="11.33203125" customWidth="1"/>
    <col min="9476" max="9476" width="31" customWidth="1"/>
    <col min="9477" max="9477" width="19.6640625" bestFit="1" customWidth="1"/>
    <col min="9478" max="9478" width="17.5546875" customWidth="1"/>
    <col min="9479" max="9479" width="14.109375" customWidth="1"/>
    <col min="9480" max="9480" width="18.88671875" customWidth="1"/>
    <col min="9482" max="9482" width="12" bestFit="1" customWidth="1"/>
    <col min="9731" max="9731" width="11.33203125" customWidth="1"/>
    <col min="9732" max="9732" width="31" customWidth="1"/>
    <col min="9733" max="9733" width="19.6640625" bestFit="1" customWidth="1"/>
    <col min="9734" max="9734" width="17.5546875" customWidth="1"/>
    <col min="9735" max="9735" width="14.109375" customWidth="1"/>
    <col min="9736" max="9736" width="18.88671875" customWidth="1"/>
    <col min="9738" max="9738" width="12" bestFit="1" customWidth="1"/>
    <col min="9987" max="9987" width="11.33203125" customWidth="1"/>
    <col min="9988" max="9988" width="31" customWidth="1"/>
    <col min="9989" max="9989" width="19.6640625" bestFit="1" customWidth="1"/>
    <col min="9990" max="9990" width="17.5546875" customWidth="1"/>
    <col min="9991" max="9991" width="14.109375" customWidth="1"/>
    <col min="9992" max="9992" width="18.88671875" customWidth="1"/>
    <col min="9994" max="9994" width="12" bestFit="1" customWidth="1"/>
    <col min="10243" max="10243" width="11.33203125" customWidth="1"/>
    <col min="10244" max="10244" width="31" customWidth="1"/>
    <col min="10245" max="10245" width="19.6640625" bestFit="1" customWidth="1"/>
    <col min="10246" max="10246" width="17.5546875" customWidth="1"/>
    <col min="10247" max="10247" width="14.109375" customWidth="1"/>
    <col min="10248" max="10248" width="18.88671875" customWidth="1"/>
    <col min="10250" max="10250" width="12" bestFit="1" customWidth="1"/>
    <col min="10499" max="10499" width="11.33203125" customWidth="1"/>
    <col min="10500" max="10500" width="31" customWidth="1"/>
    <col min="10501" max="10501" width="19.6640625" bestFit="1" customWidth="1"/>
    <col min="10502" max="10502" width="17.5546875" customWidth="1"/>
    <col min="10503" max="10503" width="14.109375" customWidth="1"/>
    <col min="10504" max="10504" width="18.88671875" customWidth="1"/>
    <col min="10506" max="10506" width="12" bestFit="1" customWidth="1"/>
    <col min="10755" max="10755" width="11.33203125" customWidth="1"/>
    <col min="10756" max="10756" width="31" customWidth="1"/>
    <col min="10757" max="10757" width="19.6640625" bestFit="1" customWidth="1"/>
    <col min="10758" max="10758" width="17.5546875" customWidth="1"/>
    <col min="10759" max="10759" width="14.109375" customWidth="1"/>
    <col min="10760" max="10760" width="18.88671875" customWidth="1"/>
    <col min="10762" max="10762" width="12" bestFit="1" customWidth="1"/>
    <col min="11011" max="11011" width="11.33203125" customWidth="1"/>
    <col min="11012" max="11012" width="31" customWidth="1"/>
    <col min="11013" max="11013" width="19.6640625" bestFit="1" customWidth="1"/>
    <col min="11014" max="11014" width="17.5546875" customWidth="1"/>
    <col min="11015" max="11015" width="14.109375" customWidth="1"/>
    <col min="11016" max="11016" width="18.88671875" customWidth="1"/>
    <col min="11018" max="11018" width="12" bestFit="1" customWidth="1"/>
    <col min="11267" max="11267" width="11.33203125" customWidth="1"/>
    <col min="11268" max="11268" width="31" customWidth="1"/>
    <col min="11269" max="11269" width="19.6640625" bestFit="1" customWidth="1"/>
    <col min="11270" max="11270" width="17.5546875" customWidth="1"/>
    <col min="11271" max="11271" width="14.109375" customWidth="1"/>
    <col min="11272" max="11272" width="18.88671875" customWidth="1"/>
    <col min="11274" max="11274" width="12" bestFit="1" customWidth="1"/>
    <col min="11523" max="11523" width="11.33203125" customWidth="1"/>
    <col min="11524" max="11524" width="31" customWidth="1"/>
    <col min="11525" max="11525" width="19.6640625" bestFit="1" customWidth="1"/>
    <col min="11526" max="11526" width="17.5546875" customWidth="1"/>
    <col min="11527" max="11527" width="14.109375" customWidth="1"/>
    <col min="11528" max="11528" width="18.88671875" customWidth="1"/>
    <col min="11530" max="11530" width="12" bestFit="1" customWidth="1"/>
    <col min="11779" max="11779" width="11.33203125" customWidth="1"/>
    <col min="11780" max="11780" width="31" customWidth="1"/>
    <col min="11781" max="11781" width="19.6640625" bestFit="1" customWidth="1"/>
    <col min="11782" max="11782" width="17.5546875" customWidth="1"/>
    <col min="11783" max="11783" width="14.109375" customWidth="1"/>
    <col min="11784" max="11784" width="18.88671875" customWidth="1"/>
    <col min="11786" max="11786" width="12" bestFit="1" customWidth="1"/>
    <col min="12035" max="12035" width="11.33203125" customWidth="1"/>
    <col min="12036" max="12036" width="31" customWidth="1"/>
    <col min="12037" max="12037" width="19.6640625" bestFit="1" customWidth="1"/>
    <col min="12038" max="12038" width="17.5546875" customWidth="1"/>
    <col min="12039" max="12039" width="14.109375" customWidth="1"/>
    <col min="12040" max="12040" width="18.88671875" customWidth="1"/>
    <col min="12042" max="12042" width="12" bestFit="1" customWidth="1"/>
    <col min="12291" max="12291" width="11.33203125" customWidth="1"/>
    <col min="12292" max="12292" width="31" customWidth="1"/>
    <col min="12293" max="12293" width="19.6640625" bestFit="1" customWidth="1"/>
    <col min="12294" max="12294" width="17.5546875" customWidth="1"/>
    <col min="12295" max="12295" width="14.109375" customWidth="1"/>
    <col min="12296" max="12296" width="18.88671875" customWidth="1"/>
    <col min="12298" max="12298" width="12" bestFit="1" customWidth="1"/>
    <col min="12547" max="12547" width="11.33203125" customWidth="1"/>
    <col min="12548" max="12548" width="31" customWidth="1"/>
    <col min="12549" max="12549" width="19.6640625" bestFit="1" customWidth="1"/>
    <col min="12550" max="12550" width="17.5546875" customWidth="1"/>
    <col min="12551" max="12551" width="14.109375" customWidth="1"/>
    <col min="12552" max="12552" width="18.88671875" customWidth="1"/>
    <col min="12554" max="12554" width="12" bestFit="1" customWidth="1"/>
    <col min="12803" max="12803" width="11.33203125" customWidth="1"/>
    <col min="12804" max="12804" width="31" customWidth="1"/>
    <col min="12805" max="12805" width="19.6640625" bestFit="1" customWidth="1"/>
    <col min="12806" max="12806" width="17.5546875" customWidth="1"/>
    <col min="12807" max="12807" width="14.109375" customWidth="1"/>
    <col min="12808" max="12808" width="18.88671875" customWidth="1"/>
    <col min="12810" max="12810" width="12" bestFit="1" customWidth="1"/>
    <col min="13059" max="13059" width="11.33203125" customWidth="1"/>
    <col min="13060" max="13060" width="31" customWidth="1"/>
    <col min="13061" max="13061" width="19.6640625" bestFit="1" customWidth="1"/>
    <col min="13062" max="13062" width="17.5546875" customWidth="1"/>
    <col min="13063" max="13063" width="14.109375" customWidth="1"/>
    <col min="13064" max="13064" width="18.88671875" customWidth="1"/>
    <col min="13066" max="13066" width="12" bestFit="1" customWidth="1"/>
    <col min="13315" max="13315" width="11.33203125" customWidth="1"/>
    <col min="13316" max="13316" width="31" customWidth="1"/>
    <col min="13317" max="13317" width="19.6640625" bestFit="1" customWidth="1"/>
    <col min="13318" max="13318" width="17.5546875" customWidth="1"/>
    <col min="13319" max="13319" width="14.109375" customWidth="1"/>
    <col min="13320" max="13320" width="18.88671875" customWidth="1"/>
    <col min="13322" max="13322" width="12" bestFit="1" customWidth="1"/>
    <col min="13571" max="13571" width="11.33203125" customWidth="1"/>
    <col min="13572" max="13572" width="31" customWidth="1"/>
    <col min="13573" max="13573" width="19.6640625" bestFit="1" customWidth="1"/>
    <col min="13574" max="13574" width="17.5546875" customWidth="1"/>
    <col min="13575" max="13575" width="14.109375" customWidth="1"/>
    <col min="13576" max="13576" width="18.88671875" customWidth="1"/>
    <col min="13578" max="13578" width="12" bestFit="1" customWidth="1"/>
    <col min="13827" max="13827" width="11.33203125" customWidth="1"/>
    <col min="13828" max="13828" width="31" customWidth="1"/>
    <col min="13829" max="13829" width="19.6640625" bestFit="1" customWidth="1"/>
    <col min="13830" max="13830" width="17.5546875" customWidth="1"/>
    <col min="13831" max="13831" width="14.109375" customWidth="1"/>
    <col min="13832" max="13832" width="18.88671875" customWidth="1"/>
    <col min="13834" max="13834" width="12" bestFit="1" customWidth="1"/>
    <col min="14083" max="14083" width="11.33203125" customWidth="1"/>
    <col min="14084" max="14084" width="31" customWidth="1"/>
    <col min="14085" max="14085" width="19.6640625" bestFit="1" customWidth="1"/>
    <col min="14086" max="14086" width="17.5546875" customWidth="1"/>
    <col min="14087" max="14087" width="14.109375" customWidth="1"/>
    <col min="14088" max="14088" width="18.88671875" customWidth="1"/>
    <col min="14090" max="14090" width="12" bestFit="1" customWidth="1"/>
    <col min="14339" max="14339" width="11.33203125" customWidth="1"/>
    <col min="14340" max="14340" width="31" customWidth="1"/>
    <col min="14341" max="14341" width="19.6640625" bestFit="1" customWidth="1"/>
    <col min="14342" max="14342" width="17.5546875" customWidth="1"/>
    <col min="14343" max="14343" width="14.109375" customWidth="1"/>
    <col min="14344" max="14344" width="18.88671875" customWidth="1"/>
    <col min="14346" max="14346" width="12" bestFit="1" customWidth="1"/>
    <col min="14595" max="14595" width="11.33203125" customWidth="1"/>
    <col min="14596" max="14596" width="31" customWidth="1"/>
    <col min="14597" max="14597" width="19.6640625" bestFit="1" customWidth="1"/>
    <col min="14598" max="14598" width="17.5546875" customWidth="1"/>
    <col min="14599" max="14599" width="14.109375" customWidth="1"/>
    <col min="14600" max="14600" width="18.88671875" customWidth="1"/>
    <col min="14602" max="14602" width="12" bestFit="1" customWidth="1"/>
    <col min="14851" max="14851" width="11.33203125" customWidth="1"/>
    <col min="14852" max="14852" width="31" customWidth="1"/>
    <col min="14853" max="14853" width="19.6640625" bestFit="1" customWidth="1"/>
    <col min="14854" max="14854" width="17.5546875" customWidth="1"/>
    <col min="14855" max="14855" width="14.109375" customWidth="1"/>
    <col min="14856" max="14856" width="18.88671875" customWidth="1"/>
    <col min="14858" max="14858" width="12" bestFit="1" customWidth="1"/>
    <col min="15107" max="15107" width="11.33203125" customWidth="1"/>
    <col min="15108" max="15108" width="31" customWidth="1"/>
    <col min="15109" max="15109" width="19.6640625" bestFit="1" customWidth="1"/>
    <col min="15110" max="15110" width="17.5546875" customWidth="1"/>
    <col min="15111" max="15111" width="14.109375" customWidth="1"/>
    <col min="15112" max="15112" width="18.88671875" customWidth="1"/>
    <col min="15114" max="15114" width="12" bestFit="1" customWidth="1"/>
    <col min="15363" max="15363" width="11.33203125" customWidth="1"/>
    <col min="15364" max="15364" width="31" customWidth="1"/>
    <col min="15365" max="15365" width="19.6640625" bestFit="1" customWidth="1"/>
    <col min="15366" max="15366" width="17.5546875" customWidth="1"/>
    <col min="15367" max="15367" width="14.109375" customWidth="1"/>
    <col min="15368" max="15368" width="18.88671875" customWidth="1"/>
    <col min="15370" max="15370" width="12" bestFit="1" customWidth="1"/>
    <col min="15619" max="15619" width="11.33203125" customWidth="1"/>
    <col min="15620" max="15620" width="31" customWidth="1"/>
    <col min="15621" max="15621" width="19.6640625" bestFit="1" customWidth="1"/>
    <col min="15622" max="15622" width="17.5546875" customWidth="1"/>
    <col min="15623" max="15623" width="14.109375" customWidth="1"/>
    <col min="15624" max="15624" width="18.88671875" customWidth="1"/>
    <col min="15626" max="15626" width="12" bestFit="1" customWidth="1"/>
    <col min="15875" max="15875" width="11.33203125" customWidth="1"/>
    <col min="15876" max="15876" width="31" customWidth="1"/>
    <col min="15877" max="15877" width="19.6640625" bestFit="1" customWidth="1"/>
    <col min="15878" max="15878" width="17.5546875" customWidth="1"/>
    <col min="15879" max="15879" width="14.109375" customWidth="1"/>
    <col min="15880" max="15880" width="18.88671875" customWidth="1"/>
    <col min="15882" max="15882" width="12" bestFit="1" customWidth="1"/>
    <col min="16131" max="16131" width="11.33203125" customWidth="1"/>
    <col min="16132" max="16132" width="31" customWidth="1"/>
    <col min="16133" max="16133" width="19.6640625" bestFit="1" customWidth="1"/>
    <col min="16134" max="16134" width="17.5546875" customWidth="1"/>
    <col min="16135" max="16135" width="14.109375" customWidth="1"/>
    <col min="16136" max="16136" width="18.88671875" customWidth="1"/>
    <col min="16138" max="16138" width="12" bestFit="1" customWidth="1"/>
  </cols>
  <sheetData>
    <row r="1" spans="1:9" ht="16.5" thickBot="1" x14ac:dyDescent="0.3">
      <c r="A1" s="268" t="s">
        <v>91</v>
      </c>
      <c r="B1" s="268"/>
      <c r="C1" s="268"/>
      <c r="D1" s="268"/>
      <c r="E1" s="268"/>
      <c r="F1" s="268"/>
      <c r="G1" s="268"/>
      <c r="H1" s="268"/>
    </row>
    <row r="3" spans="1:9" ht="15" x14ac:dyDescent="0.25">
      <c r="A3" t="s">
        <v>287</v>
      </c>
    </row>
    <row r="5" spans="1:9" ht="15" x14ac:dyDescent="0.25">
      <c r="A5" t="s">
        <v>123</v>
      </c>
    </row>
    <row r="6" spans="1:9" ht="15" x14ac:dyDescent="0.25">
      <c r="B6" t="s">
        <v>92</v>
      </c>
    </row>
    <row r="7" spans="1:9" ht="15" x14ac:dyDescent="0.25">
      <c r="B7" t="s">
        <v>93</v>
      </c>
    </row>
    <row r="8" spans="1:9" ht="15" x14ac:dyDescent="0.25">
      <c r="B8" t="s">
        <v>94</v>
      </c>
    </row>
    <row r="9" spans="1:9" s="214" customFormat="1" ht="15" x14ac:dyDescent="0.25">
      <c r="D9" s="29"/>
      <c r="F9" s="29"/>
      <c r="I9" s="29"/>
    </row>
    <row r="10" spans="1:9" ht="15" x14ac:dyDescent="0.25">
      <c r="A10" t="s">
        <v>95</v>
      </c>
    </row>
    <row r="11" spans="1:9" ht="15" x14ac:dyDescent="0.25">
      <c r="B11" t="s">
        <v>96</v>
      </c>
    </row>
    <row r="12" spans="1:9" ht="15" x14ac:dyDescent="0.25">
      <c r="B12" t="s">
        <v>97</v>
      </c>
    </row>
    <row r="13" spans="1:9" ht="15" x14ac:dyDescent="0.25">
      <c r="B13" t="s">
        <v>98</v>
      </c>
    </row>
    <row r="15" spans="1:9" ht="15" x14ac:dyDescent="0.25">
      <c r="A15" s="52" t="s">
        <v>99</v>
      </c>
      <c r="B15" t="s">
        <v>100</v>
      </c>
    </row>
    <row r="16" spans="1:9" ht="15" x14ac:dyDescent="0.25">
      <c r="A16" s="52" t="s">
        <v>101</v>
      </c>
      <c r="B16" t="s">
        <v>102</v>
      </c>
    </row>
    <row r="17" spans="1:9" ht="15" x14ac:dyDescent="0.25">
      <c r="A17" s="52"/>
      <c r="B17" t="s">
        <v>103</v>
      </c>
    </row>
    <row r="18" spans="1:9" ht="15" x14ac:dyDescent="0.25">
      <c r="A18" s="52" t="s">
        <v>104</v>
      </c>
      <c r="B18" t="s">
        <v>105</v>
      </c>
    </row>
    <row r="19" spans="1:9" ht="15" x14ac:dyDescent="0.25">
      <c r="A19" s="52"/>
      <c r="B19" t="s">
        <v>106</v>
      </c>
    </row>
    <row r="20" spans="1:9" ht="15" x14ac:dyDescent="0.25">
      <c r="A20" s="52" t="s">
        <v>107</v>
      </c>
      <c r="B20" t="s">
        <v>108</v>
      </c>
    </row>
    <row r="21" spans="1:9" x14ac:dyDescent="0.3">
      <c r="A21" s="52"/>
      <c r="B21" t="s">
        <v>109</v>
      </c>
    </row>
    <row r="22" spans="1:9" x14ac:dyDescent="0.3">
      <c r="A22" s="52"/>
    </row>
    <row r="23" spans="1:9" ht="15" thickBot="1" x14ac:dyDescent="0.35">
      <c r="A23" s="52" t="s">
        <v>110</v>
      </c>
      <c r="B23" t="s">
        <v>272</v>
      </c>
    </row>
    <row r="24" spans="1:9" ht="27" x14ac:dyDescent="0.3">
      <c r="C24" s="53" t="s">
        <v>111</v>
      </c>
      <c r="D24" s="71"/>
      <c r="E24" s="54" t="s">
        <v>112</v>
      </c>
    </row>
    <row r="25" spans="1:9" x14ac:dyDescent="0.3">
      <c r="C25" s="55">
        <v>42916</v>
      </c>
      <c r="D25" s="72"/>
      <c r="E25" s="56">
        <f>'2017 Data'!$F$7</f>
        <v>6661265703</v>
      </c>
      <c r="F25" s="75"/>
    </row>
    <row r="26" spans="1:9" ht="15" thickBot="1" x14ac:dyDescent="0.35">
      <c r="C26" s="57">
        <v>42551</v>
      </c>
      <c r="D26" s="73"/>
      <c r="E26" s="58">
        <f>'2016 Data'!$F$7</f>
        <v>6293315491</v>
      </c>
      <c r="F26" s="75"/>
    </row>
    <row r="27" spans="1:9" ht="15" thickBot="1" x14ac:dyDescent="0.35">
      <c r="A27" s="59" t="s">
        <v>113</v>
      </c>
    </row>
    <row r="29" spans="1:9" x14ac:dyDescent="0.3">
      <c r="A29" s="27" t="s">
        <v>273</v>
      </c>
      <c r="B29" s="27"/>
      <c r="C29" s="27"/>
      <c r="D29"/>
      <c r="F29"/>
      <c r="H29" s="4"/>
    </row>
    <row r="30" spans="1:9" s="61" customFormat="1" ht="27" x14ac:dyDescent="0.3">
      <c r="A30" s="60" t="s">
        <v>114</v>
      </c>
      <c r="B30" s="60" t="s">
        <v>115</v>
      </c>
      <c r="C30" s="60" t="s">
        <v>116</v>
      </c>
      <c r="D30"/>
      <c r="E30"/>
      <c r="F30"/>
      <c r="G30"/>
      <c r="H30" s="60" t="s">
        <v>117</v>
      </c>
      <c r="I30" s="74"/>
    </row>
    <row r="31" spans="1:9" x14ac:dyDescent="0.3">
      <c r="A31" s="52"/>
      <c r="C31" t="s">
        <v>78</v>
      </c>
      <c r="D31"/>
      <c r="F31"/>
      <c r="H31" s="43">
        <f>'2017 Data'!$R$39</f>
        <v>0</v>
      </c>
    </row>
    <row r="32" spans="1:9" x14ac:dyDescent="0.3">
      <c r="A32" s="52"/>
      <c r="C32" t="s">
        <v>122</v>
      </c>
      <c r="D32"/>
      <c r="F32"/>
      <c r="H32" s="43">
        <f>'2017 Data'!$T$39</f>
        <v>0</v>
      </c>
    </row>
    <row r="33" spans="1:9" x14ac:dyDescent="0.3">
      <c r="A33" s="52"/>
      <c r="C33" t="s">
        <v>118</v>
      </c>
      <c r="D33"/>
      <c r="F33"/>
      <c r="H33" s="43">
        <f>'2017 Data'!$V$39</f>
        <v>0</v>
      </c>
    </row>
    <row r="34" spans="1:9" ht="15" thickBot="1" x14ac:dyDescent="0.35">
      <c r="D34"/>
      <c r="F34"/>
      <c r="H34" s="62">
        <f>SUM(H31:H33)</f>
        <v>0</v>
      </c>
    </row>
    <row r="35" spans="1:9" ht="15" thickTop="1" x14ac:dyDescent="0.3">
      <c r="D35"/>
      <c r="F35"/>
      <c r="H35" s="63"/>
    </row>
    <row r="36" spans="1:9" x14ac:dyDescent="0.3">
      <c r="B36" s="65" t="s">
        <v>120</v>
      </c>
      <c r="C36" s="65"/>
      <c r="D36"/>
      <c r="F36"/>
      <c r="H36" s="67">
        <f>E25</f>
        <v>6661265703</v>
      </c>
    </row>
    <row r="37" spans="1:9" x14ac:dyDescent="0.3">
      <c r="B37" s="65" t="s">
        <v>124</v>
      </c>
      <c r="C37" s="65"/>
      <c r="D37"/>
      <c r="F37"/>
      <c r="H37" s="68">
        <f>+H34/H36</f>
        <v>0</v>
      </c>
    </row>
    <row r="38" spans="1:9" x14ac:dyDescent="0.3">
      <c r="D38"/>
      <c r="F38"/>
    </row>
    <row r="39" spans="1:9" x14ac:dyDescent="0.3">
      <c r="D39"/>
      <c r="F39"/>
    </row>
    <row r="40" spans="1:9" x14ac:dyDescent="0.3">
      <c r="A40" s="27" t="s">
        <v>257</v>
      </c>
      <c r="B40" s="27"/>
      <c r="C40" s="27"/>
      <c r="D40"/>
      <c r="F40"/>
      <c r="H40" s="4"/>
      <c r="I40" s="4"/>
    </row>
    <row r="41" spans="1:9" ht="27" x14ac:dyDescent="0.3">
      <c r="A41" s="60" t="s">
        <v>114</v>
      </c>
      <c r="B41" s="60" t="s">
        <v>115</v>
      </c>
      <c r="C41" s="60" t="s">
        <v>116</v>
      </c>
      <c r="D41"/>
      <c r="F41"/>
      <c r="H41" s="60" t="s">
        <v>117</v>
      </c>
      <c r="I41"/>
    </row>
    <row r="42" spans="1:9" x14ac:dyDescent="0.3">
      <c r="A42" s="52"/>
      <c r="C42" t="s">
        <v>78</v>
      </c>
      <c r="D42"/>
      <c r="F42"/>
      <c r="H42" s="43">
        <f>'2016 Data'!$R$40</f>
        <v>0</v>
      </c>
    </row>
    <row r="43" spans="1:9" x14ac:dyDescent="0.3">
      <c r="A43" s="52"/>
      <c r="C43" t="s">
        <v>119</v>
      </c>
      <c r="D43"/>
      <c r="F43"/>
      <c r="H43" s="43">
        <f>'2016 Data'!$T$40</f>
        <v>0</v>
      </c>
    </row>
    <row r="44" spans="1:9" x14ac:dyDescent="0.3">
      <c r="A44" s="52"/>
      <c r="C44" t="s">
        <v>118</v>
      </c>
      <c r="D44"/>
      <c r="F44"/>
      <c r="H44" s="43">
        <f>'2016 Data'!$V$40</f>
        <v>0</v>
      </c>
    </row>
    <row r="45" spans="1:9" ht="15" thickBot="1" x14ac:dyDescent="0.35">
      <c r="D45"/>
      <c r="F45"/>
      <c r="H45" s="62">
        <f>SUM(H42:H44)</f>
        <v>0</v>
      </c>
    </row>
    <row r="46" spans="1:9" ht="15" thickTop="1" x14ac:dyDescent="0.3">
      <c r="E46" s="63"/>
      <c r="F46" s="76"/>
      <c r="G46" s="64"/>
      <c r="H46" s="63"/>
    </row>
    <row r="47" spans="1:9" x14ac:dyDescent="0.3">
      <c r="B47" s="65" t="s">
        <v>121</v>
      </c>
      <c r="C47" s="65"/>
      <c r="D47" s="77"/>
      <c r="E47" s="65"/>
      <c r="F47" s="77"/>
      <c r="G47" s="66"/>
      <c r="H47" s="69">
        <f>E26</f>
        <v>6293315491</v>
      </c>
    </row>
    <row r="48" spans="1:9" x14ac:dyDescent="0.3">
      <c r="B48" s="65" t="s">
        <v>124</v>
      </c>
      <c r="C48" s="65"/>
      <c r="D48" s="77"/>
      <c r="E48" s="65"/>
      <c r="F48" s="77"/>
      <c r="G48" s="66"/>
      <c r="H48" s="68">
        <f>+H45/H47</f>
        <v>0</v>
      </c>
    </row>
    <row r="50" spans="5:8" ht="15" thickBot="1" x14ac:dyDescent="0.35">
      <c r="E50" t="s">
        <v>125</v>
      </c>
      <c r="H50" s="70">
        <f>H37-H48</f>
        <v>0</v>
      </c>
    </row>
    <row r="51" spans="5:8" ht="15" thickTop="1" x14ac:dyDescent="0.3"/>
  </sheetData>
  <mergeCells count="1">
    <mergeCell ref="A1:H1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zoomScaleNormal="100" workbookViewId="0">
      <selection activeCell="R34" sqref="R34"/>
    </sheetView>
  </sheetViews>
  <sheetFormatPr defaultColWidth="9.109375" defaultRowHeight="14.4" x14ac:dyDescent="0.3"/>
  <cols>
    <col min="1" max="2" width="3.6640625" style="116" customWidth="1"/>
    <col min="3" max="3" width="9.109375" style="116"/>
    <col min="4" max="4" width="23.88671875" style="116" customWidth="1"/>
    <col min="5" max="5" width="5.5546875" style="116" customWidth="1"/>
    <col min="6" max="6" width="22.33203125" style="116" bestFit="1" customWidth="1"/>
    <col min="7" max="7" width="1.6640625" style="116" customWidth="1"/>
    <col min="8" max="8" width="18.109375" style="116" bestFit="1" customWidth="1"/>
    <col min="9" max="9" width="1.6640625" style="116" customWidth="1"/>
    <col min="10" max="10" width="16" style="116" bestFit="1" customWidth="1"/>
    <col min="11" max="11" width="1.6640625" style="116" customWidth="1"/>
    <col min="12" max="12" width="15.33203125" style="116" customWidth="1"/>
    <col min="13" max="13" width="1.6640625" style="116" customWidth="1"/>
    <col min="14" max="14" width="11.5546875" style="116" bestFit="1" customWidth="1"/>
    <col min="15" max="15" width="1.6640625" style="116" customWidth="1"/>
    <col min="16" max="16" width="11.5546875" style="116" customWidth="1"/>
    <col min="17" max="17" width="1.6640625" style="116" customWidth="1"/>
    <col min="18" max="18" width="11.5546875" style="116" bestFit="1" customWidth="1"/>
    <col min="19" max="19" width="1.6640625" style="116" customWidth="1"/>
    <col min="20" max="20" width="10.6640625" style="116" bestFit="1" customWidth="1"/>
    <col min="21" max="21" width="1.5546875" style="116" customWidth="1"/>
    <col min="22" max="22" width="10.6640625" style="116" bestFit="1" customWidth="1"/>
    <col min="23" max="23" width="1.6640625" style="116" customWidth="1"/>
    <col min="24" max="24" width="12.33203125" style="116" bestFit="1" customWidth="1"/>
    <col min="25" max="16384" width="9.109375" style="116"/>
  </cols>
  <sheetData>
    <row r="1" spans="1:24" ht="21" x14ac:dyDescent="0.35">
      <c r="A1" s="116" t="s">
        <v>238</v>
      </c>
      <c r="F1" s="257" t="s">
        <v>236</v>
      </c>
      <c r="G1" s="257"/>
      <c r="H1" s="257"/>
      <c r="I1" s="257"/>
      <c r="J1" s="257"/>
      <c r="K1" s="257"/>
      <c r="L1" s="257"/>
      <c r="M1" s="186"/>
      <c r="N1" s="186"/>
      <c r="O1" s="186"/>
      <c r="P1" s="186"/>
      <c r="Q1" s="186"/>
    </row>
    <row r="2" spans="1:24" ht="15" x14ac:dyDescent="0.25">
      <c r="F2" s="187"/>
      <c r="G2" s="187"/>
      <c r="H2" s="187"/>
      <c r="I2" s="187"/>
      <c r="J2" s="187"/>
      <c r="K2" s="187"/>
      <c r="L2" s="187"/>
    </row>
    <row r="3" spans="1:24" ht="15" x14ac:dyDescent="0.25">
      <c r="F3" s="188" t="s">
        <v>150</v>
      </c>
      <c r="G3" s="188"/>
      <c r="H3" s="188" t="s">
        <v>151</v>
      </c>
      <c r="I3" s="188"/>
      <c r="J3" s="188" t="s">
        <v>152</v>
      </c>
      <c r="K3" s="188"/>
      <c r="L3" s="188" t="s">
        <v>153</v>
      </c>
    </row>
    <row r="4" spans="1:24" ht="15" x14ac:dyDescent="0.25">
      <c r="A4" s="155" t="s">
        <v>239</v>
      </c>
      <c r="B4" s="155"/>
      <c r="C4" s="155"/>
      <c r="D4" s="155"/>
      <c r="E4" s="155"/>
      <c r="P4" s="189" t="s">
        <v>237</v>
      </c>
      <c r="Q4" s="189"/>
      <c r="R4" s="189"/>
      <c r="S4" s="189"/>
      <c r="T4" s="189"/>
      <c r="U4" s="189"/>
      <c r="V4" s="189"/>
      <c r="W4" s="189"/>
      <c r="X4" s="189"/>
    </row>
    <row r="5" spans="1:24" ht="15" x14ac:dyDescent="0.25">
      <c r="B5" s="123" t="s">
        <v>154</v>
      </c>
      <c r="F5" s="130">
        <f>SUM(H5:L5)</f>
        <v>34619749147</v>
      </c>
      <c r="H5" s="130">
        <v>32577657593</v>
      </c>
      <c r="J5" s="130">
        <v>624791635</v>
      </c>
      <c r="L5" s="130">
        <v>1417299919</v>
      </c>
      <c r="P5" s="189" t="s">
        <v>192</v>
      </c>
      <c r="Q5" s="189"/>
      <c r="R5" s="189"/>
      <c r="S5" s="189"/>
      <c r="T5" s="189"/>
    </row>
    <row r="6" spans="1:24" ht="15" x14ac:dyDescent="0.25">
      <c r="B6" s="123" t="s">
        <v>155</v>
      </c>
      <c r="F6" s="130">
        <f>SUM(H6:L6)</f>
        <v>28326433656</v>
      </c>
      <c r="H6" s="130">
        <v>26341407289</v>
      </c>
      <c r="J6" s="130">
        <v>588117030</v>
      </c>
      <c r="L6" s="130">
        <v>1396909337</v>
      </c>
    </row>
    <row r="7" spans="1:24" ht="15.75" thickBot="1" x14ac:dyDescent="0.3">
      <c r="B7" s="123" t="s">
        <v>19</v>
      </c>
      <c r="F7" s="142">
        <f>SUM(H7:L7)</f>
        <v>6293315491</v>
      </c>
      <c r="H7" s="142">
        <f>H5-H6</f>
        <v>6236250304</v>
      </c>
      <c r="J7" s="142">
        <f>J5-J6</f>
        <v>36674605</v>
      </c>
      <c r="L7" s="142">
        <f>L5-L6</f>
        <v>20390582</v>
      </c>
    </row>
    <row r="8" spans="1:24" ht="15.75" thickTop="1" x14ac:dyDescent="0.25">
      <c r="B8" s="123" t="s">
        <v>156</v>
      </c>
      <c r="F8" s="190">
        <f>F6/F5</f>
        <v>0.81821602853684017</v>
      </c>
      <c r="H8" s="190" t="s">
        <v>157</v>
      </c>
      <c r="I8" s="135"/>
      <c r="J8" s="190" t="s">
        <v>157</v>
      </c>
      <c r="K8" s="135"/>
      <c r="L8" s="190" t="s">
        <v>157</v>
      </c>
    </row>
    <row r="10" spans="1:24" ht="15.75" thickBot="1" x14ac:dyDescent="0.3">
      <c r="B10" s="123" t="s">
        <v>55</v>
      </c>
      <c r="C10" s="123"/>
      <c r="F10" s="153">
        <f>SUM(H10:L10)</f>
        <v>774190404</v>
      </c>
      <c r="H10" s="153">
        <v>739648508</v>
      </c>
      <c r="J10" s="153">
        <v>6185137</v>
      </c>
      <c r="L10" s="153">
        <v>28356759</v>
      </c>
    </row>
    <row r="11" spans="1:24" ht="15.75" thickTop="1" x14ac:dyDescent="0.25">
      <c r="F11" s="130"/>
      <c r="H11" s="130"/>
      <c r="J11" s="130"/>
      <c r="L11" s="130"/>
    </row>
    <row r="12" spans="1:24" ht="15" x14ac:dyDescent="0.25">
      <c r="B12" s="123" t="s">
        <v>29</v>
      </c>
    </row>
    <row r="13" spans="1:24" ht="15" x14ac:dyDescent="0.25">
      <c r="C13" s="116" t="s">
        <v>158</v>
      </c>
      <c r="F13" s="130">
        <f>SUM(H13:L13)</f>
        <v>55116134</v>
      </c>
      <c r="H13" s="130">
        <v>55116134</v>
      </c>
      <c r="J13" s="130">
        <v>0</v>
      </c>
      <c r="L13" s="130">
        <v>0</v>
      </c>
    </row>
    <row r="14" spans="1:24" ht="15" x14ac:dyDescent="0.25">
      <c r="C14" s="116" t="s">
        <v>159</v>
      </c>
      <c r="F14" s="130">
        <f>SUM(H14:L14)</f>
        <v>95145791</v>
      </c>
      <c r="H14" s="130">
        <v>95145791</v>
      </c>
      <c r="J14" s="130">
        <v>0</v>
      </c>
      <c r="L14" s="130">
        <v>0</v>
      </c>
    </row>
    <row r="15" spans="1:24" ht="15" x14ac:dyDescent="0.25">
      <c r="C15" s="116" t="s">
        <v>160</v>
      </c>
      <c r="F15" s="130">
        <f>SUM(H15:L15)</f>
        <v>1782945229</v>
      </c>
      <c r="H15" s="130">
        <v>1660189461</v>
      </c>
      <c r="J15" s="130">
        <v>36447513</v>
      </c>
      <c r="L15" s="130">
        <v>86308255</v>
      </c>
    </row>
    <row r="16" spans="1:24" ht="15.75" thickBot="1" x14ac:dyDescent="0.3">
      <c r="C16" s="116" t="s">
        <v>22</v>
      </c>
      <c r="F16" s="142">
        <f>SUM(H16:L16)</f>
        <v>1933207154</v>
      </c>
      <c r="H16" s="142">
        <f>SUM(H13:H15)</f>
        <v>1810451386</v>
      </c>
      <c r="J16" s="142">
        <f>SUM(J13:J15)</f>
        <v>36447513</v>
      </c>
      <c r="L16" s="142">
        <f>SUM(L13:L15)</f>
        <v>86308255</v>
      </c>
    </row>
    <row r="17" spans="1:24" ht="15.75" thickTop="1" x14ac:dyDescent="0.25">
      <c r="F17" s="130"/>
      <c r="H17" s="130"/>
      <c r="J17" s="130"/>
      <c r="L17" s="130"/>
    </row>
    <row r="18" spans="1:24" ht="15" x14ac:dyDescent="0.25">
      <c r="B18" s="123" t="s">
        <v>161</v>
      </c>
    </row>
    <row r="19" spans="1:24" ht="15" x14ac:dyDescent="0.25">
      <c r="C19" s="116" t="s">
        <v>158</v>
      </c>
      <c r="F19" s="130">
        <f>SUM(H19:L19)</f>
        <v>85512336</v>
      </c>
      <c r="H19" s="130">
        <v>74427126</v>
      </c>
      <c r="J19" s="130">
        <v>4236726</v>
      </c>
      <c r="L19" s="130">
        <v>6848484</v>
      </c>
    </row>
    <row r="20" spans="1:24" x14ac:dyDescent="0.3">
      <c r="C20" s="116" t="s">
        <v>159</v>
      </c>
      <c r="F20" s="130">
        <f>SUM(H20:L20)</f>
        <v>2501241</v>
      </c>
      <c r="H20" s="130">
        <v>0</v>
      </c>
      <c r="J20" s="130">
        <v>2411817</v>
      </c>
      <c r="L20" s="130">
        <v>89424</v>
      </c>
    </row>
    <row r="21" spans="1:24" x14ac:dyDescent="0.3">
      <c r="C21" s="116" t="s">
        <v>160</v>
      </c>
      <c r="F21" s="130">
        <f>SUM(H21:L21)</f>
        <v>826354320</v>
      </c>
      <c r="H21" s="130">
        <v>771720903</v>
      </c>
      <c r="J21" s="130">
        <v>16274123</v>
      </c>
      <c r="L21" s="130">
        <v>38359294</v>
      </c>
      <c r="N21" s="123" t="s">
        <v>181</v>
      </c>
      <c r="P21" s="124" t="s">
        <v>182</v>
      </c>
      <c r="Q21" s="123"/>
      <c r="R21" s="259" t="s">
        <v>185</v>
      </c>
      <c r="S21" s="259"/>
      <c r="T21" s="259"/>
      <c r="U21" s="259"/>
      <c r="V21" s="259"/>
      <c r="W21" s="123"/>
    </row>
    <row r="22" spans="1:24" ht="15" thickBot="1" x14ac:dyDescent="0.35">
      <c r="C22" s="116" t="s">
        <v>22</v>
      </c>
      <c r="F22" s="142">
        <f>SUM(H22:L22)</f>
        <v>914367897</v>
      </c>
      <c r="H22" s="142">
        <f>SUM(H19:H21)</f>
        <v>846148029</v>
      </c>
      <c r="J22" s="142">
        <f>SUM(J19:J21)</f>
        <v>22922666</v>
      </c>
      <c r="L22" s="142">
        <f>SUM(L19:L21)</f>
        <v>45297202</v>
      </c>
      <c r="N22" s="124" t="s">
        <v>179</v>
      </c>
      <c r="P22" s="124" t="s">
        <v>183</v>
      </c>
      <c r="Q22" s="124"/>
      <c r="R22" s="124"/>
      <c r="S22" s="124"/>
      <c r="T22" s="124" t="s">
        <v>186</v>
      </c>
      <c r="U22" s="124"/>
      <c r="V22" s="124" t="s">
        <v>66</v>
      </c>
      <c r="W22" s="124"/>
    </row>
    <row r="23" spans="1:24" ht="15" thickTop="1" x14ac:dyDescent="0.3">
      <c r="N23" s="183" t="s">
        <v>180</v>
      </c>
      <c r="P23" s="183" t="s">
        <v>22</v>
      </c>
      <c r="R23" s="183" t="s">
        <v>78</v>
      </c>
      <c r="T23" s="183" t="s">
        <v>187</v>
      </c>
      <c r="V23" s="183" t="s">
        <v>188</v>
      </c>
      <c r="X23" s="183" t="s">
        <v>43</v>
      </c>
    </row>
    <row r="24" spans="1:24" ht="15" thickBot="1" x14ac:dyDescent="0.35">
      <c r="A24" s="123" t="s">
        <v>240</v>
      </c>
      <c r="F24" s="130">
        <f>SUM(H24:L24)</f>
        <v>0</v>
      </c>
      <c r="G24" s="130"/>
      <c r="H24" s="115"/>
      <c r="I24" s="130"/>
      <c r="J24" s="115"/>
      <c r="K24" s="130"/>
      <c r="L24" s="115"/>
      <c r="N24" s="178">
        <f>SUM(H24:L24)</f>
        <v>0</v>
      </c>
      <c r="P24" s="154">
        <f>R24+T24+V24</f>
        <v>0</v>
      </c>
      <c r="R24" s="115"/>
      <c r="T24" s="115"/>
      <c r="V24" s="115"/>
      <c r="X24" s="178">
        <f>N24-P24</f>
        <v>0</v>
      </c>
    </row>
    <row r="25" spans="1:24" ht="15" thickTop="1" x14ac:dyDescent="0.3">
      <c r="C25" s="116" t="s">
        <v>162</v>
      </c>
      <c r="J25" s="255"/>
    </row>
    <row r="26" spans="1:24" x14ac:dyDescent="0.3">
      <c r="A26" s="123" t="s">
        <v>241</v>
      </c>
      <c r="E26" s="116" t="s">
        <v>175</v>
      </c>
      <c r="F26" s="130">
        <f>SUM(H26:L26)</f>
        <v>678286009</v>
      </c>
      <c r="H26" s="130">
        <v>635038848</v>
      </c>
      <c r="I26" s="130"/>
      <c r="J26" s="130">
        <v>10279399</v>
      </c>
      <c r="K26" s="130"/>
      <c r="L26" s="130">
        <v>32967762</v>
      </c>
      <c r="N26" s="123"/>
    </row>
    <row r="27" spans="1:24" x14ac:dyDescent="0.3">
      <c r="C27" s="116" t="s">
        <v>169</v>
      </c>
    </row>
    <row r="28" spans="1:24" x14ac:dyDescent="0.3">
      <c r="B28" s="123" t="s">
        <v>193</v>
      </c>
      <c r="C28" s="123"/>
      <c r="H28" s="191">
        <f>H24/H26</f>
        <v>0</v>
      </c>
      <c r="I28" s="192"/>
      <c r="J28" s="191">
        <f>J24/J26</f>
        <v>0</v>
      </c>
      <c r="K28" s="192"/>
      <c r="L28" s="191">
        <f>L24/L26</f>
        <v>0</v>
      </c>
    </row>
    <row r="29" spans="1:24" x14ac:dyDescent="0.3">
      <c r="B29" s="123" t="s">
        <v>194</v>
      </c>
      <c r="F29" s="193"/>
      <c r="H29" s="204"/>
      <c r="I29" s="192"/>
      <c r="J29" s="204"/>
      <c r="K29" s="192"/>
      <c r="L29" s="204"/>
    </row>
    <row r="30" spans="1:24" ht="15" thickBot="1" x14ac:dyDescent="0.35">
      <c r="B30" s="123"/>
      <c r="C30" s="123" t="s">
        <v>195</v>
      </c>
      <c r="F30" s="193"/>
      <c r="H30" s="202">
        <f>H28-H29</f>
        <v>0</v>
      </c>
      <c r="J30" s="202">
        <f>J28-J29</f>
        <v>0</v>
      </c>
      <c r="L30" s="202">
        <f>L28-L29</f>
        <v>0</v>
      </c>
    </row>
    <row r="31" spans="1:24" ht="15" thickTop="1" x14ac:dyDescent="0.3">
      <c r="B31" s="123"/>
      <c r="F31" s="193"/>
      <c r="H31" s="191"/>
      <c r="J31" s="191"/>
      <c r="L31" s="191"/>
    </row>
    <row r="32" spans="1:24" ht="21" x14ac:dyDescent="0.4">
      <c r="D32" s="145"/>
      <c r="F32" s="257" t="s">
        <v>236</v>
      </c>
      <c r="G32" s="257"/>
      <c r="H32" s="257"/>
      <c r="I32" s="257"/>
      <c r="J32" s="257"/>
      <c r="K32" s="257"/>
      <c r="L32" s="257"/>
    </row>
    <row r="33" spans="1:24" x14ac:dyDescent="0.3">
      <c r="A33" s="123" t="s">
        <v>165</v>
      </c>
    </row>
    <row r="34" spans="1:24" x14ac:dyDescent="0.3">
      <c r="B34" s="116" t="s">
        <v>163</v>
      </c>
      <c r="F34" s="130">
        <f>SUM(H34:L34)</f>
        <v>10404301460</v>
      </c>
      <c r="H34" s="130">
        <v>10089409100</v>
      </c>
      <c r="I34" s="130"/>
      <c r="J34" s="130">
        <v>115083538</v>
      </c>
      <c r="K34" s="130"/>
      <c r="L34" s="130">
        <v>199808822</v>
      </c>
      <c r="N34" s="154"/>
      <c r="X34" s="154"/>
    </row>
    <row r="35" spans="1:24" x14ac:dyDescent="0.3">
      <c r="B35" s="116" t="s">
        <v>171</v>
      </c>
      <c r="F35" s="130">
        <f>SUM(H35:L35)</f>
        <v>6293315491</v>
      </c>
      <c r="H35" s="130">
        <v>6236250304</v>
      </c>
      <c r="I35" s="130"/>
      <c r="J35" s="130">
        <v>36674605</v>
      </c>
      <c r="K35" s="130"/>
      <c r="L35" s="130">
        <v>20390582</v>
      </c>
      <c r="N35" s="154"/>
      <c r="X35" s="154"/>
    </row>
    <row r="36" spans="1:24" x14ac:dyDescent="0.3">
      <c r="B36" s="116" t="s">
        <v>164</v>
      </c>
      <c r="F36" s="130">
        <f>SUM(H36:L36)</f>
        <v>2824129075</v>
      </c>
      <c r="H36" s="130">
        <v>2984133897</v>
      </c>
      <c r="I36" s="130"/>
      <c r="J36" s="130">
        <v>-29178876</v>
      </c>
      <c r="K36" s="130"/>
      <c r="L36" s="130">
        <v>-130825946</v>
      </c>
      <c r="N36" s="154"/>
      <c r="X36" s="154"/>
    </row>
    <row r="38" spans="1:24" x14ac:dyDescent="0.3">
      <c r="A38" s="123" t="s">
        <v>166</v>
      </c>
    </row>
    <row r="39" spans="1:24" x14ac:dyDescent="0.3">
      <c r="B39" s="116" t="s">
        <v>163</v>
      </c>
      <c r="H39" s="154">
        <f>H28*H34</f>
        <v>0</v>
      </c>
      <c r="J39" s="194">
        <f>J28*J34</f>
        <v>0</v>
      </c>
      <c r="K39" s="135"/>
      <c r="L39" s="203">
        <f>L28*L34</f>
        <v>0</v>
      </c>
      <c r="N39" s="154">
        <f>SUM(H39:L39)</f>
        <v>0</v>
      </c>
      <c r="P39" s="154">
        <f>R39+T39+V39</f>
        <v>0</v>
      </c>
      <c r="R39" s="115"/>
      <c r="T39" s="115"/>
      <c r="V39" s="115"/>
      <c r="X39" s="134">
        <f>N39-P39</f>
        <v>0</v>
      </c>
    </row>
    <row r="40" spans="1:24" x14ac:dyDescent="0.3">
      <c r="B40" s="116" t="s">
        <v>171</v>
      </c>
      <c r="H40" s="154">
        <f>H28*H7</f>
        <v>0</v>
      </c>
      <c r="J40" s="154">
        <f>J28*J7</f>
        <v>0</v>
      </c>
      <c r="K40" s="135"/>
      <c r="L40" s="203">
        <f>L28*L7</f>
        <v>0</v>
      </c>
      <c r="N40" s="154">
        <f>SUM(H40:L40)</f>
        <v>0</v>
      </c>
      <c r="P40" s="154">
        <f>R40+T40+V40</f>
        <v>0</v>
      </c>
      <c r="R40" s="115"/>
      <c r="T40" s="115"/>
      <c r="V40" s="115"/>
      <c r="X40" s="134">
        <f>N40-P40</f>
        <v>0</v>
      </c>
    </row>
    <row r="41" spans="1:24" x14ac:dyDescent="0.3">
      <c r="B41" s="116" t="s">
        <v>164</v>
      </c>
      <c r="H41" s="154">
        <f>H28*H36</f>
        <v>0</v>
      </c>
      <c r="J41" s="194">
        <f>J28*J36</f>
        <v>0</v>
      </c>
      <c r="K41" s="135"/>
      <c r="L41" s="203">
        <f>L28*L36</f>
        <v>0</v>
      </c>
      <c r="N41" s="154">
        <f>SUM(H41:L41)</f>
        <v>0</v>
      </c>
      <c r="P41" s="154">
        <f>R41+T41+V41</f>
        <v>0</v>
      </c>
      <c r="R41" s="115"/>
      <c r="T41" s="115"/>
      <c r="V41" s="115"/>
      <c r="X41" s="159">
        <f>N41-P41</f>
        <v>0</v>
      </c>
    </row>
    <row r="42" spans="1:24" x14ac:dyDescent="0.3">
      <c r="J42" s="194"/>
      <c r="K42" s="135"/>
      <c r="L42" s="135"/>
      <c r="X42" s="154"/>
    </row>
    <row r="43" spans="1:24" x14ac:dyDescent="0.3">
      <c r="A43" s="123" t="s">
        <v>168</v>
      </c>
      <c r="J43" s="194"/>
      <c r="K43" s="135"/>
      <c r="L43" s="135"/>
      <c r="X43" s="154"/>
    </row>
    <row r="44" spans="1:24" x14ac:dyDescent="0.3">
      <c r="C44" s="116" t="s">
        <v>158</v>
      </c>
      <c r="H44" s="154">
        <f>H28*H13</f>
        <v>0</v>
      </c>
      <c r="J44" s="194">
        <f>J28*J13</f>
        <v>0</v>
      </c>
      <c r="K44" s="195"/>
      <c r="L44" s="194">
        <f>L28*L13</f>
        <v>0</v>
      </c>
      <c r="N44" s="194">
        <f>SUM(H44:L44)</f>
        <v>0</v>
      </c>
      <c r="P44" s="154">
        <f>R44+T44+V44</f>
        <v>0</v>
      </c>
      <c r="R44" s="115"/>
      <c r="T44" s="115"/>
      <c r="V44" s="115"/>
      <c r="X44" s="134">
        <f>N44-P44</f>
        <v>0</v>
      </c>
    </row>
    <row r="45" spans="1:24" x14ac:dyDescent="0.3">
      <c r="C45" s="116" t="s">
        <v>159</v>
      </c>
      <c r="H45" s="154">
        <f>H28*H14</f>
        <v>0</v>
      </c>
      <c r="J45" s="194">
        <f>J28*J14</f>
        <v>0</v>
      </c>
      <c r="K45" s="195"/>
      <c r="L45" s="194">
        <f>L28*L14</f>
        <v>0</v>
      </c>
      <c r="N45" s="194">
        <f>SUM(H45:L45)</f>
        <v>0</v>
      </c>
      <c r="P45" s="154">
        <f>R45+T45+V45</f>
        <v>0</v>
      </c>
      <c r="R45" s="115"/>
      <c r="T45" s="115"/>
      <c r="V45" s="115"/>
      <c r="X45" s="134">
        <f>N45-P45</f>
        <v>0</v>
      </c>
    </row>
    <row r="46" spans="1:24" x14ac:dyDescent="0.3">
      <c r="C46" s="116" t="s">
        <v>160</v>
      </c>
      <c r="H46" s="154">
        <f>H28*H15</f>
        <v>0</v>
      </c>
      <c r="J46" s="194">
        <f>J28*J15</f>
        <v>0</v>
      </c>
      <c r="K46" s="195"/>
      <c r="L46" s="194">
        <f>L28*L15</f>
        <v>0</v>
      </c>
      <c r="N46" s="194">
        <f>SUM(H46:L46)</f>
        <v>0</v>
      </c>
      <c r="P46" s="154">
        <f>R46+T46+V46</f>
        <v>0</v>
      </c>
      <c r="R46" s="115"/>
      <c r="T46" s="115"/>
      <c r="V46" s="115"/>
      <c r="X46" s="159">
        <f>N46-P46</f>
        <v>0</v>
      </c>
    </row>
    <row r="47" spans="1:24" ht="15" thickBot="1" x14ac:dyDescent="0.35">
      <c r="C47" s="116" t="s">
        <v>172</v>
      </c>
      <c r="H47" s="178">
        <f>SUM(H44:H46)</f>
        <v>0</v>
      </c>
      <c r="J47" s="196">
        <f>SUM(J44:J46)</f>
        <v>0</v>
      </c>
      <c r="K47" s="195"/>
      <c r="L47" s="196">
        <f>SUM(L44:L46)</f>
        <v>0</v>
      </c>
      <c r="N47" s="196">
        <f>SUM(H47:L47)</f>
        <v>0</v>
      </c>
      <c r="P47" s="154">
        <f>R47+T47+V47</f>
        <v>0</v>
      </c>
      <c r="R47" s="201">
        <f>SUM(R44:R46)</f>
        <v>0</v>
      </c>
      <c r="T47" s="201">
        <f>SUM(T44:T46)</f>
        <v>0</v>
      </c>
      <c r="V47" s="201">
        <f>SUM(V44:V46)</f>
        <v>0</v>
      </c>
      <c r="X47" s="178">
        <f>N47-P47</f>
        <v>0</v>
      </c>
    </row>
    <row r="48" spans="1:24" ht="15" thickTop="1" x14ac:dyDescent="0.3">
      <c r="J48" s="135"/>
      <c r="K48" s="135"/>
      <c r="L48" s="135"/>
      <c r="N48" s="135"/>
      <c r="X48" s="154"/>
    </row>
    <row r="49" spans="1:24" x14ac:dyDescent="0.3">
      <c r="A49" s="123" t="s">
        <v>167</v>
      </c>
      <c r="J49" s="135"/>
      <c r="K49" s="135"/>
      <c r="L49" s="135"/>
      <c r="N49" s="135"/>
      <c r="X49" s="154"/>
    </row>
    <row r="50" spans="1:24" x14ac:dyDescent="0.3">
      <c r="C50" s="116" t="s">
        <v>158</v>
      </c>
      <c r="H50" s="133">
        <f>H28*H19</f>
        <v>0</v>
      </c>
      <c r="I50" s="133"/>
      <c r="J50" s="197">
        <f>J28*J19</f>
        <v>0</v>
      </c>
      <c r="K50" s="197"/>
      <c r="L50" s="197">
        <f>L28*L19</f>
        <v>0</v>
      </c>
      <c r="N50" s="197">
        <f>SUM(H50:L50)</f>
        <v>0</v>
      </c>
      <c r="P50" s="154">
        <f>R50+T50+V50</f>
        <v>0</v>
      </c>
      <c r="R50" s="115"/>
      <c r="T50" s="115"/>
      <c r="V50" s="115"/>
      <c r="X50" s="134">
        <f>N50-P50</f>
        <v>0</v>
      </c>
    </row>
    <row r="51" spans="1:24" x14ac:dyDescent="0.3">
      <c r="C51" s="116" t="s">
        <v>159</v>
      </c>
      <c r="H51" s="133">
        <f>H28*H20</f>
        <v>0</v>
      </c>
      <c r="I51" s="133"/>
      <c r="J51" s="197">
        <f>J28*J20</f>
        <v>0</v>
      </c>
      <c r="K51" s="197"/>
      <c r="L51" s="197">
        <f>L28*L20</f>
        <v>0</v>
      </c>
      <c r="N51" s="197">
        <f>SUM(H51:L51)</f>
        <v>0</v>
      </c>
      <c r="P51" s="154">
        <f>R51+T51+V51</f>
        <v>0</v>
      </c>
      <c r="R51" s="115"/>
      <c r="T51" s="115"/>
      <c r="V51" s="115"/>
      <c r="X51" s="134">
        <f>N51-P51</f>
        <v>0</v>
      </c>
    </row>
    <row r="52" spans="1:24" x14ac:dyDescent="0.3">
      <c r="C52" s="116" t="s">
        <v>160</v>
      </c>
      <c r="H52" s="133">
        <f>H28*H21</f>
        <v>0</v>
      </c>
      <c r="I52" s="133"/>
      <c r="J52" s="197">
        <f>J28*J21</f>
        <v>0</v>
      </c>
      <c r="K52" s="197"/>
      <c r="L52" s="197">
        <f>L28*L21</f>
        <v>0</v>
      </c>
      <c r="N52" s="197">
        <f>SUM(H52:L52)</f>
        <v>0</v>
      </c>
      <c r="P52" s="154">
        <f>R52+T52+V52</f>
        <v>0</v>
      </c>
      <c r="R52" s="115"/>
      <c r="T52" s="115"/>
      <c r="V52" s="115"/>
      <c r="X52" s="134">
        <f>N52-P52</f>
        <v>0</v>
      </c>
    </row>
    <row r="53" spans="1:24" ht="15" thickBot="1" x14ac:dyDescent="0.35">
      <c r="C53" s="116" t="s">
        <v>172</v>
      </c>
      <c r="H53" s="178">
        <f>SUM(H50:H52)</f>
        <v>0</v>
      </c>
      <c r="J53" s="178">
        <f>SUM(J50:J52)</f>
        <v>0</v>
      </c>
      <c r="L53" s="178">
        <f>SUM(L50:L52)</f>
        <v>0</v>
      </c>
      <c r="N53" s="178">
        <f>SUM(H53:L53)</f>
        <v>0</v>
      </c>
      <c r="P53" s="154">
        <f>R53+T53+V53</f>
        <v>0</v>
      </c>
      <c r="R53" s="201">
        <f>SUM(R50:R52)</f>
        <v>0</v>
      </c>
      <c r="T53" s="201">
        <f>SUM(T50:T52)</f>
        <v>0</v>
      </c>
      <c r="V53" s="201">
        <f>SUM(V50:V52)</f>
        <v>0</v>
      </c>
      <c r="X53" s="178">
        <f>N53-P53</f>
        <v>0</v>
      </c>
    </row>
    <row r="54" spans="1:24" ht="15" thickTop="1" x14ac:dyDescent="0.3">
      <c r="X54" s="154"/>
    </row>
    <row r="55" spans="1:24" ht="15" thickBot="1" x14ac:dyDescent="0.35">
      <c r="A55" s="123" t="s">
        <v>173</v>
      </c>
      <c r="H55" s="178">
        <f>H28*H10</f>
        <v>0</v>
      </c>
      <c r="I55" s="154"/>
      <c r="J55" s="178">
        <f>J28*J10</f>
        <v>0</v>
      </c>
      <c r="K55" s="154"/>
      <c r="L55" s="178">
        <f>L28*L10</f>
        <v>0</v>
      </c>
      <c r="M55" s="154"/>
      <c r="N55" s="178">
        <f>SUM(H55:L55)</f>
        <v>0</v>
      </c>
      <c r="P55" s="154">
        <f>R55+T55+V55</f>
        <v>0</v>
      </c>
      <c r="R55" s="115"/>
      <c r="T55" s="115"/>
      <c r="V55" s="115"/>
      <c r="X55" s="178">
        <f>N55-P55</f>
        <v>0</v>
      </c>
    </row>
    <row r="56" spans="1:24" ht="15" thickTop="1" x14ac:dyDescent="0.3">
      <c r="C56" s="116" t="s">
        <v>174</v>
      </c>
    </row>
    <row r="58" spans="1:24" ht="15" thickBot="1" x14ac:dyDescent="0.35">
      <c r="A58" s="123" t="s">
        <v>170</v>
      </c>
      <c r="E58" s="198">
        <v>5.32</v>
      </c>
      <c r="F58" s="116" t="s">
        <v>80</v>
      </c>
    </row>
    <row r="59" spans="1:24" ht="15" thickTop="1" x14ac:dyDescent="0.3"/>
    <row r="60" spans="1:24" x14ac:dyDescent="0.3">
      <c r="A60" s="116" t="s">
        <v>175</v>
      </c>
      <c r="B60" s="116" t="s">
        <v>176</v>
      </c>
    </row>
    <row r="62" spans="1:24" x14ac:dyDescent="0.3">
      <c r="A62" s="155"/>
      <c r="B62" s="155"/>
      <c r="C62" s="155"/>
      <c r="D62" s="155"/>
      <c r="E62" s="155"/>
    </row>
  </sheetData>
  <mergeCells count="3">
    <mergeCell ref="F1:L1"/>
    <mergeCell ref="F32:L32"/>
    <mergeCell ref="R21:V21"/>
  </mergeCells>
  <pageMargins left="0.7" right="0.7" top="0.75" bottom="0.75" header="0.3" footer="0.3"/>
  <pageSetup scale="57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4"/>
  <sheetViews>
    <sheetView topLeftCell="F118" zoomScaleNormal="100" zoomScalePageLayoutView="87" workbookViewId="0">
      <selection activeCell="L130" sqref="L130:P133"/>
    </sheetView>
  </sheetViews>
  <sheetFormatPr defaultColWidth="9.109375" defaultRowHeight="14.4" x14ac:dyDescent="0.3"/>
  <cols>
    <col min="1" max="1" width="2.6640625" style="116" customWidth="1"/>
    <col min="2" max="4" width="9.109375" style="116"/>
    <col min="5" max="5" width="15.6640625" style="116" customWidth="1"/>
    <col min="6" max="6" width="5.44140625" style="118" customWidth="1"/>
    <col min="7" max="7" width="17.88671875" style="116" customWidth="1"/>
    <col min="8" max="8" width="18.5546875" style="116" customWidth="1"/>
    <col min="9" max="9" width="5.44140625" style="118" customWidth="1"/>
    <col min="10" max="10" width="18" style="116" bestFit="1" customWidth="1"/>
    <col min="11" max="11" width="5.33203125" style="118" customWidth="1"/>
    <col min="12" max="12" width="18.44140625" style="116" bestFit="1" customWidth="1"/>
    <col min="13" max="13" width="16.6640625" style="116" bestFit="1" customWidth="1"/>
    <col min="14" max="14" width="13.88671875" style="116" customWidth="1"/>
    <col min="15" max="15" width="15.33203125" style="116" customWidth="1"/>
    <col min="16" max="16384" width="9.109375" style="116"/>
  </cols>
  <sheetData>
    <row r="1" spans="1:13" ht="18.75" x14ac:dyDescent="0.3">
      <c r="A1" s="117" t="s">
        <v>275</v>
      </c>
      <c r="G1" s="119" t="s">
        <v>82</v>
      </c>
    </row>
    <row r="2" spans="1:13" ht="18.75" x14ac:dyDescent="0.3">
      <c r="A2" s="117"/>
    </row>
    <row r="3" spans="1:13" ht="15" x14ac:dyDescent="0.25">
      <c r="A3" s="120" t="s">
        <v>81</v>
      </c>
      <c r="B3" s="120"/>
      <c r="C3" s="120"/>
      <c r="D3" s="120"/>
      <c r="E3" s="120"/>
      <c r="F3" s="121"/>
      <c r="G3" s="120"/>
      <c r="H3" s="120"/>
    </row>
    <row r="4" spans="1:13" ht="15" x14ac:dyDescent="0.25">
      <c r="L4" s="122" t="s">
        <v>3</v>
      </c>
      <c r="M4" s="122" t="s">
        <v>3</v>
      </c>
    </row>
    <row r="5" spans="1:13" ht="15" x14ac:dyDescent="0.25">
      <c r="A5" s="123" t="s">
        <v>2</v>
      </c>
      <c r="B5" s="123"/>
      <c r="C5" s="123"/>
      <c r="D5" s="123"/>
      <c r="E5" s="123"/>
      <c r="J5" s="122"/>
      <c r="K5" s="122"/>
      <c r="L5" s="122" t="s">
        <v>4</v>
      </c>
      <c r="M5" s="122" t="s">
        <v>6</v>
      </c>
    </row>
    <row r="6" spans="1:13" ht="15.75" thickBot="1" x14ac:dyDescent="0.3">
      <c r="J6" s="124" t="s">
        <v>19</v>
      </c>
      <c r="K6" s="124"/>
      <c r="L6" s="183" t="s">
        <v>5</v>
      </c>
      <c r="M6" s="183" t="s">
        <v>5</v>
      </c>
    </row>
    <row r="7" spans="1:13" ht="15.75" thickBot="1" x14ac:dyDescent="0.3">
      <c r="B7" s="116" t="s">
        <v>276</v>
      </c>
      <c r="J7" s="239">
        <f>'2016 Data'!$H$7</f>
        <v>6236250304</v>
      </c>
    </row>
    <row r="8" spans="1:13" ht="15.75" thickBot="1" x14ac:dyDescent="0.3">
      <c r="C8" s="116" t="s">
        <v>136</v>
      </c>
      <c r="J8" s="126"/>
      <c r="L8" s="125">
        <f>'2016 Data'!H13</f>
        <v>55116134</v>
      </c>
      <c r="M8" s="125">
        <f>'2016 Data'!H19</f>
        <v>74427126</v>
      </c>
    </row>
    <row r="9" spans="1:13" ht="15.75" thickBot="1" x14ac:dyDescent="0.3">
      <c r="C9" s="116" t="s">
        <v>137</v>
      </c>
      <c r="J9" s="126"/>
      <c r="L9" s="125">
        <f>'2016 Data'!H14</f>
        <v>95145791</v>
      </c>
      <c r="M9" s="125">
        <f>'2016 Data'!H20</f>
        <v>0</v>
      </c>
    </row>
    <row r="10" spans="1:13" ht="15" x14ac:dyDescent="0.25">
      <c r="C10" s="116" t="s">
        <v>138</v>
      </c>
      <c r="J10" s="126"/>
      <c r="L10" s="127">
        <f>'2016 Data'!H15</f>
        <v>1660189461</v>
      </c>
      <c r="M10" s="127">
        <f>'2016 Data'!H21</f>
        <v>771720903</v>
      </c>
    </row>
    <row r="11" spans="1:13" ht="15.75" thickBot="1" x14ac:dyDescent="0.3">
      <c r="C11" s="116" t="s">
        <v>135</v>
      </c>
      <c r="J11" s="126"/>
      <c r="L11" s="128">
        <f>SUM(L8:L10)</f>
        <v>1810451386</v>
      </c>
      <c r="M11" s="128">
        <f>SUM(M8:M10)</f>
        <v>846148029</v>
      </c>
    </row>
    <row r="12" spans="1:13" ht="16.5" thickTop="1" thickBot="1" x14ac:dyDescent="0.3">
      <c r="G12" s="129" t="s">
        <v>8</v>
      </c>
      <c r="H12" s="118" t="s">
        <v>143</v>
      </c>
      <c r="J12" s="130"/>
      <c r="K12" s="131"/>
      <c r="L12" s="130"/>
      <c r="M12" s="130"/>
    </row>
    <row r="13" spans="1:13" ht="15.75" thickBot="1" x14ac:dyDescent="0.3">
      <c r="B13" s="116" t="s">
        <v>9</v>
      </c>
      <c r="G13" s="132">
        <f>'2016 Data'!$H$29</f>
        <v>0</v>
      </c>
      <c r="H13" s="133">
        <f>J7*G13</f>
        <v>0</v>
      </c>
      <c r="J13" s="125">
        <f>'2016 Data'!$R$40</f>
        <v>0</v>
      </c>
      <c r="K13" s="131"/>
    </row>
    <row r="14" spans="1:13" ht="15.75" thickBot="1" x14ac:dyDescent="0.3">
      <c r="C14" s="116" t="s">
        <v>136</v>
      </c>
      <c r="K14" s="131"/>
      <c r="L14" s="125">
        <f>'2016 Data'!R44</f>
        <v>0</v>
      </c>
      <c r="M14" s="125">
        <f>'2016 Data'!R50</f>
        <v>0</v>
      </c>
    </row>
    <row r="15" spans="1:13" ht="15.75" thickBot="1" x14ac:dyDescent="0.3">
      <c r="C15" s="116" t="s">
        <v>137</v>
      </c>
      <c r="H15" s="134"/>
      <c r="K15" s="131"/>
      <c r="L15" s="125">
        <f>'2016 Data'!R45</f>
        <v>0</v>
      </c>
      <c r="M15" s="125">
        <f>'2016 Data'!R51</f>
        <v>0</v>
      </c>
    </row>
    <row r="16" spans="1:13" ht="15.75" thickBot="1" x14ac:dyDescent="0.3">
      <c r="C16" s="116" t="s">
        <v>138</v>
      </c>
      <c r="H16" s="134"/>
      <c r="K16" s="131"/>
      <c r="L16" s="127">
        <f>'2016 Data'!R46</f>
        <v>0</v>
      </c>
      <c r="M16" s="127">
        <f>'2016 Data'!R52</f>
        <v>0</v>
      </c>
    </row>
    <row r="17" spans="1:14" ht="15.75" thickBot="1" x14ac:dyDescent="0.3">
      <c r="C17" s="116" t="s">
        <v>134</v>
      </c>
      <c r="G17" s="118" t="s">
        <v>139</v>
      </c>
      <c r="H17" s="135"/>
      <c r="J17" s="130"/>
      <c r="K17" s="131"/>
      <c r="L17" s="136">
        <f>SUM(L14:L16)</f>
        <v>0</v>
      </c>
      <c r="M17" s="136">
        <f>SUM(M14:M16)</f>
        <v>0</v>
      </c>
    </row>
    <row r="18" spans="1:14" ht="16.5" thickTop="1" thickBot="1" x14ac:dyDescent="0.3">
      <c r="B18" s="116" t="s">
        <v>7</v>
      </c>
      <c r="G18" s="132">
        <f>'2017 Data'!$H$29</f>
        <v>0</v>
      </c>
      <c r="H18" s="129"/>
      <c r="I18" s="129"/>
      <c r="J18" s="130"/>
      <c r="K18" s="131"/>
    </row>
    <row r="19" spans="1:14" ht="15" x14ac:dyDescent="0.25">
      <c r="H19" s="137"/>
      <c r="I19" s="138"/>
      <c r="J19" s="130"/>
      <c r="K19" s="131"/>
      <c r="L19" s="130"/>
      <c r="M19" s="130"/>
    </row>
    <row r="20" spans="1:14" x14ac:dyDescent="0.3">
      <c r="A20" s="123" t="s">
        <v>11</v>
      </c>
      <c r="C20" s="123"/>
      <c r="D20" s="123"/>
      <c r="E20" s="123"/>
      <c r="F20" s="122"/>
    </row>
    <row r="21" spans="1:14" x14ac:dyDescent="0.3">
      <c r="B21" s="139" t="s">
        <v>12</v>
      </c>
      <c r="C21" s="139"/>
      <c r="D21" s="139"/>
      <c r="E21" s="139"/>
      <c r="F21" s="183"/>
      <c r="L21" s="130"/>
    </row>
    <row r="22" spans="1:14" ht="15" thickBot="1" x14ac:dyDescent="0.35">
      <c r="B22" s="123"/>
      <c r="C22" s="123"/>
      <c r="D22" s="123"/>
      <c r="E22" s="123"/>
      <c r="F22" s="122"/>
      <c r="H22" s="140"/>
    </row>
    <row r="23" spans="1:14" ht="15" thickBot="1" x14ac:dyDescent="0.35">
      <c r="B23" s="116" t="s">
        <v>13</v>
      </c>
      <c r="G23" s="123"/>
      <c r="H23" s="123"/>
      <c r="I23" s="122"/>
      <c r="L23" s="125">
        <f>'2017 Data'!$H$26</f>
        <v>660620130</v>
      </c>
    </row>
    <row r="24" spans="1:14" x14ac:dyDescent="0.3">
      <c r="G24" s="123"/>
      <c r="H24" s="123"/>
      <c r="I24" s="122"/>
      <c r="N24" s="141"/>
    </row>
    <row r="25" spans="1:14" ht="15" thickBot="1" x14ac:dyDescent="0.35">
      <c r="B25" s="116" t="s">
        <v>14</v>
      </c>
      <c r="G25" s="123"/>
      <c r="H25" s="123"/>
      <c r="I25" s="122"/>
    </row>
    <row r="26" spans="1:14" ht="13.5" customHeight="1" thickBot="1" x14ac:dyDescent="0.35">
      <c r="B26" s="116" t="s">
        <v>15</v>
      </c>
      <c r="D26" s="116" t="s">
        <v>83</v>
      </c>
      <c r="L26" s="125">
        <f>L23*G18</f>
        <v>0</v>
      </c>
    </row>
    <row r="27" spans="1:14" ht="15" thickBot="1" x14ac:dyDescent="0.35"/>
    <row r="28" spans="1:14" ht="15" thickBot="1" x14ac:dyDescent="0.35">
      <c r="B28" s="116" t="s">
        <v>89</v>
      </c>
      <c r="L28" s="125">
        <f>'2017 Data'!$R$24</f>
        <v>0</v>
      </c>
    </row>
    <row r="30" spans="1:14" ht="15" thickBot="1" x14ac:dyDescent="0.35">
      <c r="B30" s="123" t="s">
        <v>144</v>
      </c>
      <c r="C30" s="123"/>
      <c r="D30" s="123"/>
      <c r="E30" s="123"/>
      <c r="F30" s="122"/>
      <c r="G30" s="123"/>
      <c r="L30" s="142">
        <f>L26-L28</f>
        <v>0</v>
      </c>
    </row>
    <row r="31" spans="1:14" ht="15" thickTop="1" x14ac:dyDescent="0.3"/>
    <row r="33" spans="1:15" x14ac:dyDescent="0.3">
      <c r="A33" s="143" t="s">
        <v>23</v>
      </c>
      <c r="J33" s="259" t="s">
        <v>24</v>
      </c>
      <c r="K33" s="259"/>
      <c r="L33" s="259"/>
      <c r="N33" s="139" t="s">
        <v>25</v>
      </c>
      <c r="O33" s="145"/>
    </row>
    <row r="34" spans="1:15" x14ac:dyDescent="0.3">
      <c r="J34" s="146">
        <v>42551</v>
      </c>
      <c r="K34" s="146"/>
      <c r="L34" s="146">
        <v>42916</v>
      </c>
    </row>
    <row r="35" spans="1:15" x14ac:dyDescent="0.3">
      <c r="J35" s="147">
        <f>G13</f>
        <v>0</v>
      </c>
      <c r="K35" s="148"/>
      <c r="L35" s="147">
        <f>G18</f>
        <v>0</v>
      </c>
      <c r="N35" s="118" t="s">
        <v>26</v>
      </c>
      <c r="O35" s="118" t="s">
        <v>27</v>
      </c>
    </row>
    <row r="36" spans="1:15" ht="15" thickBot="1" x14ac:dyDescent="0.35">
      <c r="A36" s="137" t="s">
        <v>47</v>
      </c>
      <c r="J36" s="183" t="s">
        <v>16</v>
      </c>
      <c r="K36" s="183"/>
      <c r="L36" s="183" t="s">
        <v>17</v>
      </c>
      <c r="N36" s="149" t="s">
        <v>28</v>
      </c>
      <c r="O36" s="149" t="s">
        <v>28</v>
      </c>
    </row>
    <row r="37" spans="1:15" ht="15" thickBot="1" x14ac:dyDescent="0.35">
      <c r="B37" s="116" t="s">
        <v>140</v>
      </c>
      <c r="D37" s="150"/>
      <c r="J37" s="130">
        <f>L14</f>
        <v>0</v>
      </c>
      <c r="L37" s="125">
        <f>'2017 Data'!R43</f>
        <v>0</v>
      </c>
      <c r="N37" s="130">
        <f>L37-J37</f>
        <v>0</v>
      </c>
    </row>
    <row r="38" spans="1:15" ht="15" thickBot="1" x14ac:dyDescent="0.35">
      <c r="B38" s="116" t="s">
        <v>141</v>
      </c>
      <c r="J38" s="130">
        <f>L15</f>
        <v>0</v>
      </c>
      <c r="L38" s="125">
        <f>'2017 Data'!R44</f>
        <v>0</v>
      </c>
      <c r="N38" s="130">
        <f>L38-J38</f>
        <v>0</v>
      </c>
      <c r="O38" s="130"/>
    </row>
    <row r="39" spans="1:15" ht="15" thickBot="1" x14ac:dyDescent="0.35">
      <c r="B39" s="116" t="s">
        <v>142</v>
      </c>
      <c r="J39" s="130">
        <f>L16</f>
        <v>0</v>
      </c>
      <c r="L39" s="125">
        <f>'2017 Data'!R45</f>
        <v>0</v>
      </c>
      <c r="N39" s="130">
        <f>L39-J39</f>
        <v>0</v>
      </c>
      <c r="O39" s="130"/>
    </row>
    <row r="40" spans="1:15" ht="15" thickBot="1" x14ac:dyDescent="0.35">
      <c r="A40" s="151" t="s">
        <v>61</v>
      </c>
      <c r="B40" s="137"/>
      <c r="N40" s="130"/>
      <c r="O40" s="130"/>
    </row>
    <row r="41" spans="1:15" ht="15" thickBot="1" x14ac:dyDescent="0.35">
      <c r="B41" s="116" t="s">
        <v>140</v>
      </c>
      <c r="J41" s="130">
        <f>M14</f>
        <v>0</v>
      </c>
      <c r="L41" s="125">
        <f>'2017 Data'!R49</f>
        <v>0</v>
      </c>
      <c r="N41" s="130"/>
      <c r="O41" s="130">
        <f>L41-J41</f>
        <v>0</v>
      </c>
    </row>
    <row r="42" spans="1:15" ht="15" thickBot="1" x14ac:dyDescent="0.35">
      <c r="B42" s="116" t="s">
        <v>141</v>
      </c>
      <c r="J42" s="130">
        <f>M15</f>
        <v>0</v>
      </c>
      <c r="L42" s="125">
        <f>'2017 Data'!R50</f>
        <v>0</v>
      </c>
      <c r="N42" s="130"/>
      <c r="O42" s="130">
        <f>L42-J42</f>
        <v>0</v>
      </c>
    </row>
    <row r="43" spans="1:15" ht="15" thickBot="1" x14ac:dyDescent="0.35">
      <c r="B43" s="116" t="s">
        <v>142</v>
      </c>
      <c r="J43" s="130">
        <f>M16</f>
        <v>0</v>
      </c>
      <c r="L43" s="125">
        <f>'2017 Data'!R51</f>
        <v>0</v>
      </c>
      <c r="N43" s="130"/>
      <c r="O43" s="130">
        <f>L43-J43</f>
        <v>0</v>
      </c>
    </row>
    <row r="44" spans="1:15" ht="15" thickBot="1" x14ac:dyDescent="0.35">
      <c r="N44" s="130"/>
      <c r="O44" s="130"/>
    </row>
    <row r="45" spans="1:15" ht="15" thickBot="1" x14ac:dyDescent="0.35">
      <c r="A45" s="137" t="s">
        <v>19</v>
      </c>
      <c r="J45" s="130">
        <f>J13</f>
        <v>0</v>
      </c>
      <c r="K45" s="131"/>
      <c r="L45" s="125">
        <f>'2017 Data'!$R$39</f>
        <v>0</v>
      </c>
      <c r="O45" s="130">
        <f>(L45-J45)</f>
        <v>0</v>
      </c>
    </row>
    <row r="46" spans="1:15" ht="15" thickBot="1" x14ac:dyDescent="0.35">
      <c r="A46" s="137"/>
      <c r="E46" s="118"/>
      <c r="H46" s="118" t="s">
        <v>84</v>
      </c>
      <c r="N46" s="130"/>
      <c r="O46" s="130"/>
    </row>
    <row r="47" spans="1:15" ht="15" thickBot="1" x14ac:dyDescent="0.35">
      <c r="A47" s="137" t="s">
        <v>31</v>
      </c>
      <c r="E47" s="125">
        <f>'2017 Data'!$H$10</f>
        <v>908076557</v>
      </c>
      <c r="G47" s="116" t="s">
        <v>34</v>
      </c>
      <c r="H47" s="125">
        <f>'2017 Data'!$H$54</f>
        <v>0</v>
      </c>
      <c r="J47" s="147">
        <f>G18</f>
        <v>0</v>
      </c>
      <c r="K47" s="152"/>
      <c r="L47" s="153">
        <f>ROUND(E47*J47,0)</f>
        <v>0</v>
      </c>
      <c r="N47" s="130"/>
      <c r="O47" s="130"/>
    </row>
    <row r="48" spans="1:15" x14ac:dyDescent="0.3">
      <c r="A48" s="137"/>
      <c r="E48" s="118" t="s">
        <v>32</v>
      </c>
      <c r="H48" s="118"/>
      <c r="J48" s="147" t="s">
        <v>33</v>
      </c>
      <c r="L48" s="118" t="s">
        <v>143</v>
      </c>
      <c r="M48" s="154"/>
    </row>
    <row r="49" spans="1:15" x14ac:dyDescent="0.3">
      <c r="A49" s="137"/>
      <c r="E49" s="118"/>
      <c r="H49" s="118"/>
      <c r="J49" s="147"/>
      <c r="L49" s="118"/>
      <c r="M49" s="154"/>
    </row>
    <row r="50" spans="1:15" x14ac:dyDescent="0.3">
      <c r="A50" s="137"/>
      <c r="E50" s="118"/>
      <c r="H50" s="118"/>
      <c r="J50" s="147"/>
      <c r="L50" s="118"/>
      <c r="M50" s="154"/>
    </row>
    <row r="51" spans="1:15" x14ac:dyDescent="0.3">
      <c r="A51" s="137"/>
      <c r="E51" s="118"/>
      <c r="H51" s="118"/>
      <c r="J51" s="147"/>
      <c r="L51" s="118"/>
      <c r="M51" s="154"/>
    </row>
    <row r="54" spans="1:15" x14ac:dyDescent="0.3">
      <c r="A54" s="155" t="s">
        <v>52</v>
      </c>
    </row>
    <row r="55" spans="1:15" x14ac:dyDescent="0.3">
      <c r="B55" s="116" t="s">
        <v>85</v>
      </c>
    </row>
    <row r="56" spans="1:15" x14ac:dyDescent="0.3">
      <c r="J56" s="259" t="s">
        <v>24</v>
      </c>
      <c r="K56" s="259"/>
      <c r="L56" s="259"/>
      <c r="N56" s="139" t="s">
        <v>25</v>
      </c>
      <c r="O56" s="145"/>
    </row>
    <row r="57" spans="1:15" x14ac:dyDescent="0.3">
      <c r="J57" s="146">
        <v>42551</v>
      </c>
      <c r="K57" s="146"/>
      <c r="L57" s="146">
        <v>42916</v>
      </c>
    </row>
    <row r="58" spans="1:15" x14ac:dyDescent="0.3">
      <c r="H58" s="156" t="s">
        <v>35</v>
      </c>
      <c r="J58" s="147">
        <f>G13</f>
        <v>0</v>
      </c>
      <c r="K58" s="148"/>
      <c r="L58" s="147">
        <f>L35</f>
        <v>0</v>
      </c>
      <c r="N58" s="118" t="s">
        <v>26</v>
      </c>
      <c r="O58" s="118" t="s">
        <v>27</v>
      </c>
    </row>
    <row r="59" spans="1:15" x14ac:dyDescent="0.3">
      <c r="H59" s="139" t="s">
        <v>277</v>
      </c>
      <c r="J59" s="183" t="s">
        <v>16</v>
      </c>
      <c r="K59" s="183"/>
      <c r="L59" s="183" t="s">
        <v>17</v>
      </c>
      <c r="N59" s="149" t="s">
        <v>28</v>
      </c>
      <c r="O59" s="149" t="s">
        <v>28</v>
      </c>
    </row>
    <row r="61" spans="1:15" x14ac:dyDescent="0.3">
      <c r="B61" s="116" t="s">
        <v>29</v>
      </c>
      <c r="H61" s="130">
        <f>L11</f>
        <v>1810451386</v>
      </c>
      <c r="J61" s="154">
        <f>ROUND(H61*J58,0)</f>
        <v>0</v>
      </c>
      <c r="K61" s="157"/>
      <c r="L61" s="154">
        <f>ROUND(H61*L58,0)</f>
        <v>0</v>
      </c>
      <c r="N61" s="154">
        <f>L61-J61</f>
        <v>0</v>
      </c>
      <c r="O61" s="154"/>
    </row>
    <row r="62" spans="1:15" x14ac:dyDescent="0.3">
      <c r="H62" s="130"/>
      <c r="J62" s="154"/>
      <c r="K62" s="157"/>
      <c r="L62" s="154"/>
      <c r="N62" s="158"/>
    </row>
    <row r="63" spans="1:15" x14ac:dyDescent="0.3">
      <c r="B63" s="116" t="s">
        <v>30</v>
      </c>
      <c r="H63" s="130">
        <f>M11</f>
        <v>846148029</v>
      </c>
      <c r="J63" s="154">
        <f>ROUND(H63*J58,0)</f>
        <v>0</v>
      </c>
      <c r="K63" s="157"/>
      <c r="L63" s="154">
        <f>ROUND(H63*L58,0)</f>
        <v>0</v>
      </c>
      <c r="O63" s="154">
        <f>L63-J63</f>
        <v>0</v>
      </c>
    </row>
    <row r="64" spans="1:15" x14ac:dyDescent="0.3">
      <c r="J64" s="154"/>
      <c r="K64" s="157"/>
      <c r="L64" s="154"/>
      <c r="N64" s="158"/>
    </row>
    <row r="65" spans="1:15" x14ac:dyDescent="0.3">
      <c r="B65" s="116" t="s">
        <v>19</v>
      </c>
      <c r="H65" s="154">
        <f>J7</f>
        <v>6236250304</v>
      </c>
      <c r="J65" s="154">
        <f>ROUND(H65*J58,0)</f>
        <v>0</v>
      </c>
      <c r="K65" s="157"/>
      <c r="L65" s="154">
        <f>ROUND(H65*L58,0)</f>
        <v>0</v>
      </c>
      <c r="N65" s="145"/>
      <c r="O65" s="159">
        <f>L65-J65</f>
        <v>0</v>
      </c>
    </row>
    <row r="67" spans="1:15" x14ac:dyDescent="0.3">
      <c r="C67" s="116" t="s">
        <v>36</v>
      </c>
      <c r="N67" s="160">
        <f>SUM(N61:N65)</f>
        <v>0</v>
      </c>
      <c r="O67" s="160">
        <f>SUM(O61:O65)</f>
        <v>0</v>
      </c>
    </row>
    <row r="69" spans="1:15" x14ac:dyDescent="0.3">
      <c r="C69" s="116" t="s">
        <v>37</v>
      </c>
      <c r="H69" s="123"/>
      <c r="N69" s="154">
        <f>+O67-N67</f>
        <v>0</v>
      </c>
    </row>
    <row r="70" spans="1:15" x14ac:dyDescent="0.3">
      <c r="C70" s="116" t="s">
        <v>38</v>
      </c>
      <c r="N70" s="161"/>
      <c r="O70" s="161"/>
    </row>
    <row r="71" spans="1:15" x14ac:dyDescent="0.3">
      <c r="N71" s="130"/>
      <c r="O71" s="130"/>
    </row>
    <row r="72" spans="1:15" ht="15" thickBot="1" x14ac:dyDescent="0.35">
      <c r="C72" s="123" t="s">
        <v>39</v>
      </c>
      <c r="D72" s="123"/>
      <c r="E72" s="123"/>
      <c r="F72" s="122"/>
      <c r="G72" s="123"/>
      <c r="N72" s="153">
        <f>N67+N69</f>
        <v>0</v>
      </c>
      <c r="O72" s="153">
        <f>O67+O69</f>
        <v>0</v>
      </c>
    </row>
    <row r="73" spans="1:15" ht="15" thickTop="1" x14ac:dyDescent="0.3"/>
    <row r="74" spans="1:15" x14ac:dyDescent="0.3">
      <c r="J74" s="122" t="s">
        <v>41</v>
      </c>
      <c r="K74" s="122"/>
    </row>
    <row r="75" spans="1:15" x14ac:dyDescent="0.3">
      <c r="A75" s="155" t="s">
        <v>53</v>
      </c>
      <c r="J75" s="122" t="s">
        <v>278</v>
      </c>
      <c r="K75" s="122"/>
      <c r="L75" s="122" t="s">
        <v>42</v>
      </c>
    </row>
    <row r="76" spans="1:15" x14ac:dyDescent="0.3">
      <c r="B76" s="116" t="s">
        <v>86</v>
      </c>
      <c r="J76" s="147">
        <f>L35</f>
        <v>0</v>
      </c>
      <c r="K76" s="162"/>
      <c r="L76" s="122" t="s">
        <v>0</v>
      </c>
      <c r="N76" s="122" t="s">
        <v>43</v>
      </c>
    </row>
    <row r="77" spans="1:15" ht="15" thickBot="1" x14ac:dyDescent="0.35">
      <c r="H77" s="139" t="s">
        <v>40</v>
      </c>
      <c r="J77" s="183" t="s">
        <v>16</v>
      </c>
      <c r="K77" s="183"/>
      <c r="L77" s="183" t="s">
        <v>17</v>
      </c>
      <c r="N77" s="183" t="s">
        <v>28</v>
      </c>
    </row>
    <row r="78" spans="1:15" ht="15" thickBot="1" x14ac:dyDescent="0.35">
      <c r="B78" s="116" t="s">
        <v>87</v>
      </c>
      <c r="H78" s="252">
        <v>659859251</v>
      </c>
      <c r="J78" s="154">
        <f>ROUND(H78*J76,0)</f>
        <v>0</v>
      </c>
      <c r="K78" s="157"/>
      <c r="L78" s="130">
        <f>+L28</f>
        <v>0</v>
      </c>
      <c r="N78" s="154">
        <f>ROUND(L78-J78,0)</f>
        <v>0</v>
      </c>
    </row>
    <row r="79" spans="1:15" x14ac:dyDescent="0.3">
      <c r="B79" s="116" t="s">
        <v>279</v>
      </c>
      <c r="H79" s="154"/>
    </row>
    <row r="82" spans="1:12" x14ac:dyDescent="0.3">
      <c r="A82" s="123" t="s">
        <v>44</v>
      </c>
      <c r="B82" s="123"/>
      <c r="C82" s="123"/>
      <c r="D82" s="123"/>
      <c r="E82" s="123"/>
      <c r="F82" s="122"/>
      <c r="G82" s="123"/>
      <c r="H82" s="122" t="s">
        <v>47</v>
      </c>
      <c r="J82" s="122" t="s">
        <v>189</v>
      </c>
      <c r="K82" s="122"/>
      <c r="L82" s="122" t="s">
        <v>49</v>
      </c>
    </row>
    <row r="83" spans="1:12" x14ac:dyDescent="0.3">
      <c r="A83" s="156" t="s">
        <v>10</v>
      </c>
      <c r="B83" s="143" t="s">
        <v>57</v>
      </c>
      <c r="C83" s="156"/>
      <c r="D83" s="156"/>
      <c r="E83" s="156"/>
      <c r="F83" s="124"/>
      <c r="G83" s="156"/>
      <c r="H83" s="183" t="s">
        <v>48</v>
      </c>
      <c r="J83" s="183" t="s">
        <v>190</v>
      </c>
      <c r="K83" s="183"/>
      <c r="L83" s="183" t="s">
        <v>50</v>
      </c>
    </row>
    <row r="84" spans="1:12" x14ac:dyDescent="0.3">
      <c r="C84" s="116" t="s">
        <v>88</v>
      </c>
    </row>
    <row r="85" spans="1:12" x14ac:dyDescent="0.3">
      <c r="I85" s="122"/>
    </row>
    <row r="86" spans="1:12" x14ac:dyDescent="0.3">
      <c r="B86" s="116" t="s">
        <v>46</v>
      </c>
      <c r="H86" s="163">
        <f>J86-L86</f>
        <v>0</v>
      </c>
      <c r="I86" s="164"/>
      <c r="J86" s="163">
        <f>$N$69</f>
        <v>0</v>
      </c>
      <c r="K86" s="165"/>
      <c r="L86" s="163">
        <f>ROUND(N69/H94,0)</f>
        <v>0</v>
      </c>
    </row>
    <row r="87" spans="1:12" x14ac:dyDescent="0.3">
      <c r="H87" s="163"/>
      <c r="I87" s="166"/>
      <c r="J87" s="163"/>
      <c r="K87" s="165"/>
      <c r="L87" s="167"/>
    </row>
    <row r="88" spans="1:12" x14ac:dyDescent="0.3">
      <c r="B88" s="116" t="s">
        <v>45</v>
      </c>
      <c r="H88" s="168">
        <f>+N78-L88</f>
        <v>0</v>
      </c>
      <c r="I88" s="166"/>
      <c r="J88" s="168">
        <f>$N$78</f>
        <v>0</v>
      </c>
      <c r="K88" s="169"/>
      <c r="L88" s="168">
        <f>ROUND(+N78/H94,0)</f>
        <v>0</v>
      </c>
    </row>
    <row r="89" spans="1:12" x14ac:dyDescent="0.3">
      <c r="H89" s="163"/>
      <c r="I89" s="165"/>
      <c r="J89" s="163"/>
      <c r="K89" s="165"/>
    </row>
    <row r="90" spans="1:12" ht="15" thickBot="1" x14ac:dyDescent="0.35">
      <c r="C90" s="123" t="s">
        <v>51</v>
      </c>
      <c r="H90" s="170">
        <f>H86+H88</f>
        <v>0</v>
      </c>
      <c r="I90" s="165"/>
      <c r="J90" s="170">
        <f>J86+J88</f>
        <v>0</v>
      </c>
      <c r="K90" s="171"/>
      <c r="L90" s="170">
        <f>L86+L88</f>
        <v>0</v>
      </c>
    </row>
    <row r="91" spans="1:12" ht="15" thickTop="1" x14ac:dyDescent="0.3">
      <c r="H91" s="172"/>
      <c r="I91" s="173"/>
      <c r="J91" s="172"/>
      <c r="K91" s="174"/>
      <c r="L91" s="172"/>
    </row>
    <row r="92" spans="1:12" x14ac:dyDescent="0.3">
      <c r="H92" s="135" t="s">
        <v>177</v>
      </c>
      <c r="I92" s="122"/>
      <c r="L92" s="135" t="s">
        <v>178</v>
      </c>
    </row>
    <row r="93" spans="1:12" x14ac:dyDescent="0.3">
      <c r="H93" s="172"/>
      <c r="I93" s="174"/>
      <c r="J93" s="172"/>
      <c r="K93" s="174"/>
      <c r="L93" s="172"/>
    </row>
    <row r="94" spans="1:12" x14ac:dyDescent="0.3">
      <c r="B94" s="116" t="s">
        <v>79</v>
      </c>
      <c r="H94" s="116">
        <f>'2017 Data'!$E$57</f>
        <v>5.3</v>
      </c>
      <c r="I94" s="129"/>
      <c r="J94" s="172" t="s">
        <v>80</v>
      </c>
      <c r="K94" s="174"/>
    </row>
    <row r="95" spans="1:12" x14ac:dyDescent="0.3">
      <c r="H95" s="174"/>
      <c r="J95" s="172"/>
      <c r="K95" s="174"/>
      <c r="L95" s="172"/>
    </row>
    <row r="96" spans="1:12" x14ac:dyDescent="0.3">
      <c r="I96" s="129"/>
      <c r="J96" s="172"/>
      <c r="K96" s="174"/>
      <c r="L96" s="172"/>
    </row>
    <row r="97" spans="1:12" x14ac:dyDescent="0.3">
      <c r="I97" s="129"/>
      <c r="J97" s="172"/>
      <c r="K97" s="174"/>
      <c r="L97" s="172"/>
    </row>
    <row r="98" spans="1:12" x14ac:dyDescent="0.3">
      <c r="I98" s="129"/>
      <c r="J98" s="172"/>
      <c r="K98" s="174"/>
      <c r="L98" s="172"/>
    </row>
    <row r="99" spans="1:12" x14ac:dyDescent="0.3">
      <c r="I99" s="129"/>
      <c r="J99" s="172"/>
      <c r="K99" s="174"/>
      <c r="L99" s="172"/>
    </row>
    <row r="100" spans="1:12" x14ac:dyDescent="0.3">
      <c r="I100" s="129"/>
      <c r="J100" s="172"/>
      <c r="K100" s="174"/>
      <c r="L100" s="172"/>
    </row>
    <row r="101" spans="1:12" x14ac:dyDescent="0.3">
      <c r="I101" s="129"/>
      <c r="J101" s="172"/>
      <c r="K101" s="174"/>
      <c r="L101" s="172"/>
    </row>
    <row r="102" spans="1:12" x14ac:dyDescent="0.3">
      <c r="I102" s="129"/>
      <c r="J102" s="172"/>
      <c r="K102" s="174"/>
      <c r="L102" s="172"/>
    </row>
    <row r="103" spans="1:12" x14ac:dyDescent="0.3">
      <c r="I103" s="129"/>
      <c r="J103" s="172"/>
      <c r="K103" s="174"/>
      <c r="L103" s="172"/>
    </row>
    <row r="104" spans="1:12" x14ac:dyDescent="0.3">
      <c r="I104" s="129"/>
      <c r="J104" s="172"/>
      <c r="K104" s="174"/>
      <c r="L104" s="172"/>
    </row>
    <row r="105" spans="1:12" x14ac:dyDescent="0.3">
      <c r="I105" s="129"/>
      <c r="J105" s="172"/>
      <c r="K105" s="174"/>
      <c r="L105" s="172"/>
    </row>
    <row r="106" spans="1:12" x14ac:dyDescent="0.3">
      <c r="I106" s="129"/>
      <c r="J106" s="172"/>
      <c r="K106" s="174"/>
      <c r="L106" s="172"/>
    </row>
    <row r="107" spans="1:12" x14ac:dyDescent="0.3">
      <c r="I107" s="129"/>
      <c r="J107" s="172"/>
      <c r="K107" s="174"/>
      <c r="L107" s="172"/>
    </row>
    <row r="108" spans="1:12" x14ac:dyDescent="0.3">
      <c r="I108" s="129"/>
      <c r="J108" s="172"/>
      <c r="K108" s="174"/>
      <c r="L108" s="172"/>
    </row>
    <row r="109" spans="1:12" x14ac:dyDescent="0.3">
      <c r="I109" s="129"/>
      <c r="J109" s="172"/>
      <c r="K109" s="174"/>
      <c r="L109" s="172"/>
    </row>
    <row r="110" spans="1:12" x14ac:dyDescent="0.3">
      <c r="I110" s="129"/>
      <c r="J110" s="172"/>
      <c r="K110" s="174"/>
      <c r="L110" s="172"/>
    </row>
    <row r="111" spans="1:12" s="155" customFormat="1" x14ac:dyDescent="0.3">
      <c r="A111" s="155" t="s">
        <v>274</v>
      </c>
      <c r="F111" s="173"/>
      <c r="I111" s="173"/>
      <c r="K111" s="173"/>
    </row>
    <row r="112" spans="1:12" ht="15" thickBot="1" x14ac:dyDescent="0.35">
      <c r="H112" s="175" t="s">
        <v>20</v>
      </c>
      <c r="I112" s="122"/>
      <c r="J112" s="175" t="s">
        <v>21</v>
      </c>
      <c r="K112" s="176"/>
    </row>
    <row r="113" spans="1:16" ht="15" thickTop="1" x14ac:dyDescent="0.3">
      <c r="A113" s="116" t="s">
        <v>47</v>
      </c>
      <c r="H113" s="176"/>
      <c r="I113" s="122"/>
      <c r="J113" s="176"/>
      <c r="K113" s="176"/>
    </row>
    <row r="114" spans="1:16" x14ac:dyDescent="0.3">
      <c r="B114" s="116" t="s">
        <v>59</v>
      </c>
      <c r="H114" s="130">
        <f>+N37</f>
        <v>0</v>
      </c>
      <c r="I114" s="131"/>
      <c r="J114" s="141">
        <v>0</v>
      </c>
      <c r="K114" s="177"/>
    </row>
    <row r="115" spans="1:16" x14ac:dyDescent="0.3">
      <c r="B115" s="116" t="s">
        <v>148</v>
      </c>
      <c r="H115" s="167">
        <f>+N38</f>
        <v>0</v>
      </c>
      <c r="I115" s="131"/>
      <c r="J115" s="141"/>
      <c r="K115" s="177"/>
    </row>
    <row r="116" spans="1:16" x14ac:dyDescent="0.3">
      <c r="B116" s="116" t="s">
        <v>146</v>
      </c>
      <c r="H116" s="154">
        <f>N39</f>
        <v>0</v>
      </c>
      <c r="I116" s="131"/>
      <c r="K116" s="177"/>
      <c r="L116" s="116" t="s">
        <v>67</v>
      </c>
    </row>
    <row r="117" spans="1:16" x14ac:dyDescent="0.3">
      <c r="B117" s="116" t="s">
        <v>234</v>
      </c>
      <c r="H117" s="167">
        <f>IF(H90&lt;0,0,H90)</f>
        <v>0</v>
      </c>
      <c r="K117" s="166"/>
    </row>
    <row r="118" spans="1:16" x14ac:dyDescent="0.3">
      <c r="A118" s="116" t="s">
        <v>55</v>
      </c>
    </row>
    <row r="119" spans="1:16" x14ac:dyDescent="0.3">
      <c r="B119" s="116" t="s">
        <v>55</v>
      </c>
      <c r="H119" s="163">
        <f>L47</f>
        <v>0</v>
      </c>
      <c r="I119" s="165"/>
      <c r="J119" s="163"/>
      <c r="K119" s="165"/>
    </row>
    <row r="120" spans="1:16" x14ac:dyDescent="0.3">
      <c r="B120" s="116" t="s">
        <v>58</v>
      </c>
      <c r="H120" s="163">
        <f>L90</f>
        <v>0</v>
      </c>
      <c r="I120" s="165"/>
      <c r="J120" s="163"/>
      <c r="K120" s="165"/>
    </row>
    <row r="121" spans="1:16" x14ac:dyDescent="0.3">
      <c r="B121" s="116" t="s">
        <v>63</v>
      </c>
      <c r="H121" s="205"/>
      <c r="I121" s="165"/>
      <c r="J121" s="163"/>
      <c r="K121" s="165"/>
    </row>
    <row r="122" spans="1:16" x14ac:dyDescent="0.3">
      <c r="A122" s="116" t="s">
        <v>61</v>
      </c>
      <c r="H122" s="163"/>
      <c r="I122" s="165"/>
      <c r="J122" s="163"/>
      <c r="K122" s="165"/>
    </row>
    <row r="123" spans="1:16" x14ac:dyDescent="0.3">
      <c r="B123" s="116" t="s">
        <v>145</v>
      </c>
      <c r="H123" s="163"/>
      <c r="I123" s="165"/>
      <c r="J123" s="163">
        <f>O41</f>
        <v>0</v>
      </c>
      <c r="K123" s="165"/>
    </row>
    <row r="124" spans="1:16" x14ac:dyDescent="0.3">
      <c r="B124" s="116" t="s">
        <v>60</v>
      </c>
      <c r="H124" s="163"/>
      <c r="I124" s="165"/>
      <c r="J124" s="163"/>
      <c r="K124" s="165"/>
    </row>
    <row r="125" spans="1:16" x14ac:dyDescent="0.3">
      <c r="B125" s="116" t="s">
        <v>147</v>
      </c>
      <c r="H125" s="130">
        <f>-O43</f>
        <v>0</v>
      </c>
      <c r="I125" s="165"/>
      <c r="K125" s="165"/>
      <c r="L125" s="116" t="s">
        <v>67</v>
      </c>
    </row>
    <row r="126" spans="1:16" x14ac:dyDescent="0.3">
      <c r="B126" s="116" t="s">
        <v>149</v>
      </c>
      <c r="H126" s="163"/>
      <c r="I126" s="165"/>
      <c r="J126" s="167">
        <f>IF(H90&lt;0,-H90,0)</f>
        <v>0</v>
      </c>
      <c r="K126" s="165"/>
    </row>
    <row r="127" spans="1:16" x14ac:dyDescent="0.3">
      <c r="A127" s="116" t="s">
        <v>56</v>
      </c>
      <c r="H127" s="163"/>
      <c r="I127" s="165"/>
      <c r="J127" s="163"/>
      <c r="K127" s="165"/>
    </row>
    <row r="128" spans="1:16" x14ac:dyDescent="0.3">
      <c r="B128" s="116" t="s">
        <v>265</v>
      </c>
      <c r="I128" s="165"/>
      <c r="J128" s="221">
        <f>L28</f>
        <v>0</v>
      </c>
      <c r="K128" s="222"/>
      <c r="L128" s="227" t="s">
        <v>242</v>
      </c>
      <c r="M128" s="228"/>
      <c r="N128" s="228"/>
      <c r="O128" s="228"/>
      <c r="P128" s="229"/>
    </row>
    <row r="129" spans="1:16" x14ac:dyDescent="0.3">
      <c r="A129" s="116" t="s">
        <v>210</v>
      </c>
      <c r="H129" s="163"/>
      <c r="I129" s="165"/>
      <c r="J129" s="163">
        <f>O45</f>
        <v>0</v>
      </c>
      <c r="K129" s="165"/>
    </row>
    <row r="130" spans="1:16" ht="28.5" customHeight="1" x14ac:dyDescent="0.3">
      <c r="A130" s="261" t="s">
        <v>225</v>
      </c>
      <c r="B130" s="261"/>
      <c r="C130" s="261"/>
      <c r="D130" s="261"/>
      <c r="E130" s="261"/>
      <c r="F130" s="261"/>
      <c r="G130" s="262"/>
      <c r="H130" s="236"/>
      <c r="I130" s="165"/>
      <c r="J130" s="205"/>
      <c r="K130" s="165"/>
      <c r="L130" s="260" t="s">
        <v>286</v>
      </c>
      <c r="M130" s="260"/>
      <c r="N130" s="260"/>
      <c r="O130" s="260"/>
      <c r="P130" s="260"/>
    </row>
    <row r="131" spans="1:16" x14ac:dyDescent="0.3">
      <c r="B131" s="116" t="s">
        <v>211</v>
      </c>
      <c r="H131" s="236"/>
      <c r="I131" s="165"/>
      <c r="J131" s="236"/>
      <c r="K131" s="165"/>
      <c r="L131" s="260"/>
      <c r="M131" s="260"/>
      <c r="N131" s="260"/>
      <c r="O131" s="260"/>
      <c r="P131" s="260"/>
    </row>
    <row r="132" spans="1:16" x14ac:dyDescent="0.3">
      <c r="H132" s="163"/>
      <c r="I132" s="165"/>
      <c r="J132" s="163"/>
      <c r="K132" s="165"/>
      <c r="L132" s="260"/>
      <c r="M132" s="260"/>
      <c r="N132" s="260"/>
      <c r="O132" s="260"/>
      <c r="P132" s="260"/>
    </row>
    <row r="133" spans="1:16" ht="15.75" customHeight="1" thickBot="1" x14ac:dyDescent="0.35">
      <c r="E133" s="116" t="s">
        <v>22</v>
      </c>
      <c r="H133" s="178">
        <f>SUM(H114:H132)</f>
        <v>0</v>
      </c>
      <c r="I133" s="179"/>
      <c r="J133" s="178">
        <f>SUM(J114:J132)</f>
        <v>0</v>
      </c>
      <c r="K133" s="180"/>
      <c r="L133" s="260"/>
      <c r="M133" s="260"/>
      <c r="N133" s="260"/>
      <c r="O133" s="260"/>
      <c r="P133" s="260"/>
    </row>
    <row r="134" spans="1:16" ht="15" thickTop="1" x14ac:dyDescent="0.3">
      <c r="L134" s="230"/>
      <c r="M134" s="230"/>
      <c r="N134" s="230"/>
      <c r="O134" s="230"/>
      <c r="P134" s="230"/>
    </row>
    <row r="135" spans="1:16" ht="15" thickBot="1" x14ac:dyDescent="0.35">
      <c r="G135" s="116" t="s">
        <v>18</v>
      </c>
      <c r="J135" s="181">
        <f>H133-J133</f>
        <v>0</v>
      </c>
      <c r="K135" s="180"/>
      <c r="L135" s="226"/>
      <c r="M135" s="226"/>
      <c r="N135" s="226"/>
      <c r="O135" s="226"/>
      <c r="P135" s="226"/>
    </row>
    <row r="136" spans="1:16" ht="15" thickTop="1" x14ac:dyDescent="0.3">
      <c r="B136" s="116" t="s">
        <v>266</v>
      </c>
      <c r="L136" s="226"/>
      <c r="M136" s="226"/>
      <c r="N136" s="226"/>
      <c r="O136" s="226"/>
      <c r="P136" s="226"/>
    </row>
    <row r="137" spans="1:16" x14ac:dyDescent="0.3">
      <c r="B137" s="116" t="s">
        <v>267</v>
      </c>
      <c r="L137" s="226"/>
      <c r="M137" s="226"/>
      <c r="N137" s="226"/>
      <c r="O137" s="226"/>
      <c r="P137" s="226"/>
    </row>
    <row r="138" spans="1:16" x14ac:dyDescent="0.3">
      <c r="L138" s="226"/>
      <c r="M138" s="226"/>
      <c r="N138" s="226"/>
      <c r="O138" s="226"/>
      <c r="P138" s="226"/>
    </row>
    <row r="139" spans="1:16" x14ac:dyDescent="0.3">
      <c r="L139" s="226"/>
      <c r="M139" s="226"/>
      <c r="N139" s="226"/>
      <c r="O139" s="226"/>
      <c r="P139" s="226"/>
    </row>
    <row r="140" spans="1:16" x14ac:dyDescent="0.3">
      <c r="A140" s="155"/>
      <c r="L140" s="226"/>
      <c r="M140" s="226"/>
      <c r="N140" s="226"/>
      <c r="O140" s="226"/>
      <c r="P140" s="226"/>
    </row>
    <row r="141" spans="1:16" x14ac:dyDescent="0.3">
      <c r="H141" s="130"/>
      <c r="I141" s="165"/>
      <c r="J141" s="163"/>
      <c r="K141" s="165"/>
      <c r="L141" s="226"/>
      <c r="M141" s="226"/>
      <c r="N141" s="226"/>
      <c r="O141" s="226"/>
      <c r="P141" s="226"/>
    </row>
    <row r="142" spans="1:16" x14ac:dyDescent="0.3">
      <c r="L142" s="226"/>
      <c r="M142" s="226"/>
      <c r="N142" s="226"/>
      <c r="O142" s="226"/>
      <c r="P142" s="226"/>
    </row>
    <row r="143" spans="1:16" x14ac:dyDescent="0.3">
      <c r="L143" s="226"/>
      <c r="M143" s="226"/>
      <c r="N143" s="226"/>
      <c r="O143" s="226"/>
      <c r="P143" s="226"/>
    </row>
    <row r="144" spans="1:16" x14ac:dyDescent="0.3">
      <c r="L144" s="226"/>
      <c r="M144" s="226"/>
      <c r="N144" s="226"/>
      <c r="O144" s="226"/>
      <c r="P144" s="226"/>
    </row>
  </sheetData>
  <mergeCells count="4">
    <mergeCell ref="L130:P133"/>
    <mergeCell ref="J33:L33"/>
    <mergeCell ref="J56:L56"/>
    <mergeCell ref="A130:G130"/>
  </mergeCells>
  <pageMargins left="0.7" right="0.7" top="0.75" bottom="0.75" header="0.3" footer="0.3"/>
  <pageSetup scale="64" fitToHeight="0" orientation="landscape" r:id="rId1"/>
  <headerFooter>
    <oddFooter xml:space="preserve">&amp;L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topLeftCell="A10" workbookViewId="0">
      <selection activeCell="I18" sqref="I18"/>
    </sheetView>
  </sheetViews>
  <sheetFormatPr defaultRowHeight="14.4" x14ac:dyDescent="0.3"/>
  <cols>
    <col min="1" max="2" width="3.6640625" customWidth="1"/>
    <col min="3" max="3" width="13.109375" customWidth="1"/>
    <col min="4" max="4" width="11.88671875" customWidth="1"/>
    <col min="5" max="5" width="10.88671875" customWidth="1"/>
    <col min="7" max="7" width="15.44140625" customWidth="1"/>
    <col min="8" max="11" width="14.6640625" customWidth="1"/>
    <col min="12" max="12" width="16" bestFit="1" customWidth="1"/>
    <col min="13" max="14" width="14.6640625" customWidth="1"/>
    <col min="15" max="16" width="16" customWidth="1"/>
    <col min="17" max="17" width="16" style="214" customWidth="1"/>
  </cols>
  <sheetData>
    <row r="1" spans="1:17" ht="15.6" x14ac:dyDescent="0.3">
      <c r="A1" s="50" t="s">
        <v>82</v>
      </c>
    </row>
    <row r="3" spans="1:17" x14ac:dyDescent="0.3">
      <c r="B3" s="7" t="s">
        <v>126</v>
      </c>
      <c r="C3" s="7"/>
      <c r="D3" s="7"/>
      <c r="E3" s="7"/>
      <c r="F3" s="7"/>
      <c r="G3" s="7"/>
      <c r="H3" s="7"/>
      <c r="I3" s="7" t="s">
        <v>127</v>
      </c>
      <c r="J3" s="7"/>
      <c r="K3" s="7"/>
    </row>
    <row r="5" spans="1:17" x14ac:dyDescent="0.3">
      <c r="B5" s="7" t="s">
        <v>131</v>
      </c>
    </row>
    <row r="7" spans="1:17" x14ac:dyDescent="0.3">
      <c r="F7" s="29"/>
      <c r="G7" s="29"/>
      <c r="H7" s="29"/>
      <c r="I7" s="263" t="s">
        <v>130</v>
      </c>
      <c r="J7" s="263"/>
      <c r="K7" s="263"/>
      <c r="L7" s="263"/>
      <c r="M7" s="263"/>
      <c r="N7" s="263"/>
      <c r="O7" s="263"/>
      <c r="P7" s="12"/>
      <c r="Q7" s="12"/>
    </row>
    <row r="8" spans="1:17" ht="30" customHeight="1" x14ac:dyDescent="0.3">
      <c r="A8" s="265" t="s">
        <v>228</v>
      </c>
      <c r="B8" s="265"/>
      <c r="C8" s="265"/>
      <c r="D8" s="265"/>
      <c r="E8" s="265"/>
      <c r="F8" s="220" t="s">
        <v>230</v>
      </c>
      <c r="G8" s="220" t="s">
        <v>231</v>
      </c>
      <c r="H8" s="220" t="s">
        <v>232</v>
      </c>
      <c r="I8" s="12">
        <v>2015</v>
      </c>
      <c r="J8" s="12">
        <v>2016</v>
      </c>
      <c r="K8" s="12">
        <v>2017</v>
      </c>
      <c r="L8" s="12">
        <v>2018</v>
      </c>
      <c r="M8" s="12">
        <v>2019</v>
      </c>
      <c r="N8" s="12">
        <v>2020</v>
      </c>
      <c r="O8" s="12">
        <v>2021</v>
      </c>
      <c r="P8" s="12">
        <v>2022</v>
      </c>
      <c r="Q8" s="12">
        <v>2023</v>
      </c>
    </row>
    <row r="9" spans="1:17" x14ac:dyDescent="0.3">
      <c r="B9" t="s">
        <v>128</v>
      </c>
      <c r="P9" s="214"/>
    </row>
    <row r="10" spans="1:17" x14ac:dyDescent="0.3">
      <c r="F10">
        <v>2015</v>
      </c>
      <c r="G10" s="214">
        <v>5.28</v>
      </c>
      <c r="H10" s="97"/>
      <c r="I10" s="1">
        <f>ROUND(H10/G10,0)</f>
        <v>0</v>
      </c>
      <c r="J10" s="1">
        <f>ROUND(H10/G10,0)</f>
        <v>0</v>
      </c>
      <c r="K10" s="1">
        <f>ROUND(H10/G10,0)</f>
        <v>0</v>
      </c>
      <c r="L10" s="1">
        <f>ROUND(H10/G10,0)</f>
        <v>0</v>
      </c>
      <c r="M10" s="1">
        <f>ROUND(H10/G10,0)</f>
        <v>0</v>
      </c>
      <c r="N10" s="1">
        <f>H10-I10-J10-K10-L10-M10</f>
        <v>0</v>
      </c>
      <c r="O10" s="1"/>
      <c r="P10" s="1"/>
      <c r="Q10" s="1"/>
    </row>
    <row r="11" spans="1:17" x14ac:dyDescent="0.3">
      <c r="C11" t="s">
        <v>227</v>
      </c>
      <c r="F11">
        <v>2016</v>
      </c>
      <c r="G11" s="214">
        <v>5.26</v>
      </c>
      <c r="H11" s="97"/>
      <c r="I11" s="1"/>
      <c r="J11" s="1">
        <f>ROUND(H11/G11,0)</f>
        <v>0</v>
      </c>
      <c r="K11" s="1">
        <f>ROUND(H11/G11,0)</f>
        <v>0</v>
      </c>
      <c r="L11" s="1">
        <f>ROUND(H11/G11,0)</f>
        <v>0</v>
      </c>
      <c r="M11" s="1">
        <f>ROUND(H11/G11,0)</f>
        <v>0</v>
      </c>
      <c r="N11" s="1">
        <f>ROUND(H11/G11,0)</f>
        <v>0</v>
      </c>
      <c r="O11" s="1">
        <f>H11-J11-K11-L11-M11-N11</f>
        <v>0</v>
      </c>
      <c r="P11" s="1"/>
      <c r="Q11" s="1"/>
    </row>
    <row r="12" spans="1:17" x14ac:dyDescent="0.3">
      <c r="F12">
        <v>2017</v>
      </c>
      <c r="G12" s="256">
        <v>5.32</v>
      </c>
      <c r="H12" s="97"/>
      <c r="I12" s="31"/>
      <c r="J12" s="31"/>
      <c r="K12" s="1">
        <f>ROUND(H12/G12,0)</f>
        <v>0</v>
      </c>
      <c r="L12" s="1">
        <f>ROUND(H12/G12,0)</f>
        <v>0</v>
      </c>
      <c r="M12" s="1">
        <f>ROUND(H12/G12,0)</f>
        <v>0</v>
      </c>
      <c r="N12" s="1">
        <f>ROUND(H12/G12,0)</f>
        <v>0</v>
      </c>
      <c r="O12" s="1">
        <f>ROUND(H12/G12,0)</f>
        <v>0</v>
      </c>
      <c r="P12" s="1">
        <f>H12-K12-L12-M12-N12-O12</f>
        <v>0</v>
      </c>
      <c r="Q12" s="1"/>
    </row>
    <row r="13" spans="1:17" s="214" customFormat="1" x14ac:dyDescent="0.3">
      <c r="F13" s="214">
        <v>2018</v>
      </c>
      <c r="G13" s="224">
        <v>5.3</v>
      </c>
      <c r="H13" s="97"/>
      <c r="I13" s="31"/>
      <c r="J13" s="31"/>
      <c r="K13" s="1"/>
      <c r="L13" s="1">
        <f>ROUND(H13/G13,0)</f>
        <v>0</v>
      </c>
      <c r="M13" s="1">
        <f>ROUND(H13/G13,0)</f>
        <v>0</v>
      </c>
      <c r="N13" s="1">
        <f>ROUND(H13/G13,0)</f>
        <v>0</v>
      </c>
      <c r="O13" s="1">
        <f>ROUND(H13/G13,0)</f>
        <v>0</v>
      </c>
      <c r="P13" s="1">
        <f>ROUND(H13/G13,0)</f>
        <v>0</v>
      </c>
      <c r="Q13" s="1">
        <f>H13-L13-M13-N13-O13-P13</f>
        <v>0</v>
      </c>
    </row>
    <row r="14" spans="1:17" s="214" customFormat="1" x14ac:dyDescent="0.3">
      <c r="G14" s="224"/>
      <c r="H14" s="240"/>
      <c r="I14" s="31"/>
      <c r="J14" s="31"/>
      <c r="K14" s="1"/>
      <c r="L14" s="1"/>
      <c r="M14" s="1"/>
      <c r="N14" s="1"/>
      <c r="O14" s="1"/>
      <c r="P14" s="1"/>
      <c r="Q14" s="1"/>
    </row>
    <row r="15" spans="1:17" x14ac:dyDescent="0.3">
      <c r="I15" s="31"/>
      <c r="J15" s="31"/>
      <c r="K15" s="31"/>
      <c r="L15" s="31"/>
      <c r="M15" s="31"/>
      <c r="N15" s="31"/>
      <c r="O15" s="31"/>
      <c r="P15" s="31"/>
      <c r="Q15" s="31"/>
    </row>
    <row r="16" spans="1:17" x14ac:dyDescent="0.3">
      <c r="I16" s="31"/>
      <c r="J16" s="31"/>
      <c r="K16" s="31"/>
      <c r="L16" s="31"/>
      <c r="M16" s="31"/>
      <c r="N16" s="31"/>
      <c r="O16" s="31"/>
      <c r="P16" s="31"/>
      <c r="Q16" s="31"/>
    </row>
    <row r="17" spans="1:17" x14ac:dyDescent="0.3">
      <c r="C17" t="s">
        <v>221</v>
      </c>
      <c r="I17" s="208">
        <f>SUM(I10:I16)</f>
        <v>0</v>
      </c>
      <c r="J17" s="208">
        <f t="shared" ref="J17:O17" si="0">SUM(J10:J16)</f>
        <v>0</v>
      </c>
      <c r="K17" s="208">
        <f t="shared" si="0"/>
        <v>0</v>
      </c>
      <c r="L17" s="208">
        <f t="shared" si="0"/>
        <v>0</v>
      </c>
      <c r="M17" s="208">
        <f t="shared" si="0"/>
        <v>0</v>
      </c>
      <c r="N17" s="208">
        <f t="shared" si="0"/>
        <v>0</v>
      </c>
      <c r="O17" s="208">
        <f t="shared" si="0"/>
        <v>0</v>
      </c>
      <c r="P17" s="208">
        <f>SUM(P10:P16)</f>
        <v>0</v>
      </c>
      <c r="Q17" s="208">
        <f>SUM(Q10:Q16)</f>
        <v>0</v>
      </c>
    </row>
    <row r="18" spans="1:17" x14ac:dyDescent="0.3"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28.5" customHeight="1" x14ac:dyDescent="0.3">
      <c r="A19" s="265" t="s">
        <v>229</v>
      </c>
      <c r="B19" s="265"/>
      <c r="C19" s="265"/>
      <c r="D19" s="265"/>
      <c r="E19" s="265"/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3">
      <c r="B20" t="s">
        <v>129</v>
      </c>
      <c r="I20" s="31"/>
      <c r="J20" s="31"/>
      <c r="K20" s="31"/>
      <c r="L20" s="31"/>
      <c r="M20" s="31"/>
      <c r="N20" s="31"/>
      <c r="O20" s="31"/>
      <c r="P20" s="31"/>
      <c r="Q20" s="31"/>
    </row>
    <row r="21" spans="1:17" x14ac:dyDescent="0.3">
      <c r="F21">
        <v>2015</v>
      </c>
      <c r="G21" s="214">
        <v>5.28</v>
      </c>
      <c r="H21" s="97"/>
      <c r="I21" s="1">
        <f>ROUND(H21/G21,0)</f>
        <v>0</v>
      </c>
      <c r="J21" s="1">
        <f>ROUND(H21/G21,0)</f>
        <v>0</v>
      </c>
      <c r="K21" s="1">
        <f>ROUND(H21/G21,0)</f>
        <v>0</v>
      </c>
      <c r="L21" s="1">
        <f>ROUND(H21/G21,0)</f>
        <v>0</v>
      </c>
      <c r="M21" s="1">
        <f>ROUND(H21/G21,0)</f>
        <v>0</v>
      </c>
      <c r="N21" s="1">
        <f>H21-I21-J21-K21-L21-M21</f>
        <v>0</v>
      </c>
      <c r="O21" s="1"/>
      <c r="P21" s="1"/>
      <c r="Q21" s="1"/>
    </row>
    <row r="22" spans="1:17" x14ac:dyDescent="0.3">
      <c r="F22">
        <v>2016</v>
      </c>
      <c r="G22" s="214">
        <v>5.26</v>
      </c>
      <c r="H22" s="97"/>
      <c r="I22" s="1"/>
      <c r="J22" s="1">
        <f>ROUND(H22/G22,0)</f>
        <v>0</v>
      </c>
      <c r="K22" s="1">
        <f>ROUND(H22/G22,0)</f>
        <v>0</v>
      </c>
      <c r="L22" s="1">
        <f>ROUND(H22/G22,0)</f>
        <v>0</v>
      </c>
      <c r="M22" s="1">
        <f>ROUND(H22/G22,0)</f>
        <v>0</v>
      </c>
      <c r="N22" s="1">
        <f>ROUND(H22/G22,0)</f>
        <v>0</v>
      </c>
      <c r="O22" s="1">
        <f>H22-J22-K22-L22-M22-N22</f>
        <v>0</v>
      </c>
      <c r="P22" s="1"/>
      <c r="Q22" s="1"/>
    </row>
    <row r="23" spans="1:17" x14ac:dyDescent="0.3">
      <c r="F23">
        <v>2017</v>
      </c>
      <c r="G23" s="256">
        <v>5.32</v>
      </c>
      <c r="H23" s="97"/>
      <c r="I23" s="1"/>
      <c r="J23" s="1"/>
      <c r="K23" s="1">
        <f>ROUND(H23/G23,0)</f>
        <v>0</v>
      </c>
      <c r="L23" s="1">
        <f>ROUND(H23/G23,0)</f>
        <v>0</v>
      </c>
      <c r="M23" s="1">
        <f>ROUND(H23/G23,0)</f>
        <v>0</v>
      </c>
      <c r="N23" s="1">
        <f>ROUND(H23/G23,0)</f>
        <v>0</v>
      </c>
      <c r="O23" s="1">
        <f>ROUND(H23/G23,0)</f>
        <v>0</v>
      </c>
      <c r="P23" s="1">
        <f>H23-K23-L23-M23-N23-O23</f>
        <v>0</v>
      </c>
      <c r="Q23" s="1"/>
    </row>
    <row r="24" spans="1:17" x14ac:dyDescent="0.3">
      <c r="F24" s="214">
        <v>2018</v>
      </c>
      <c r="G24" s="224">
        <v>5.3</v>
      </c>
      <c r="H24" s="97"/>
      <c r="I24" s="31"/>
      <c r="J24" s="31"/>
      <c r="K24" s="1"/>
      <c r="L24" s="1">
        <f>ROUND(H24/G24,0)</f>
        <v>0</v>
      </c>
      <c r="M24" s="1">
        <f>ROUND(H24/G24,0)</f>
        <v>0</v>
      </c>
      <c r="N24" s="1">
        <f>ROUND(H24/G24,0)</f>
        <v>0</v>
      </c>
      <c r="O24" s="1">
        <f>ROUND(H24/G24,0)</f>
        <v>0</v>
      </c>
      <c r="P24" s="1">
        <f>ROUND(H24/G24,0)</f>
        <v>0</v>
      </c>
      <c r="Q24" s="1">
        <f>H24-L24-M24-N24-O24-P24</f>
        <v>0</v>
      </c>
    </row>
    <row r="25" spans="1:17" x14ac:dyDescent="0.3"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thickBot="1" x14ac:dyDescent="0.35">
      <c r="C28" t="s">
        <v>222</v>
      </c>
      <c r="H28" s="1"/>
      <c r="I28" s="3">
        <f>SUM(I21:I27)</f>
        <v>0</v>
      </c>
      <c r="J28" s="3">
        <f t="shared" ref="J28:O28" si="1">SUM(J21:J27)</f>
        <v>0</v>
      </c>
      <c r="K28" s="3">
        <f t="shared" si="1"/>
        <v>0</v>
      </c>
      <c r="L28" s="3">
        <f t="shared" si="1"/>
        <v>0</v>
      </c>
      <c r="M28" s="3">
        <f t="shared" si="1"/>
        <v>0</v>
      </c>
      <c r="N28" s="3">
        <f t="shared" si="1"/>
        <v>0</v>
      </c>
      <c r="O28" s="3">
        <f t="shared" si="1"/>
        <v>0</v>
      </c>
      <c r="P28" s="3">
        <f t="shared" ref="P28:Q28" si="2">SUM(P21:P27)</f>
        <v>0</v>
      </c>
      <c r="Q28" s="3">
        <f t="shared" si="2"/>
        <v>0</v>
      </c>
    </row>
    <row r="29" spans="1:17" ht="15" thickTop="1" x14ac:dyDescent="0.3"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I30" s="31"/>
      <c r="J30" s="31"/>
      <c r="K30" s="31"/>
      <c r="L30" s="31"/>
      <c r="M30" s="31"/>
      <c r="N30" s="31"/>
      <c r="O30" s="31"/>
    </row>
    <row r="31" spans="1:17" x14ac:dyDescent="0.3">
      <c r="A31" s="11" t="s">
        <v>206</v>
      </c>
      <c r="G31" s="216"/>
      <c r="H31" s="216"/>
      <c r="I31" s="216"/>
      <c r="J31" s="216"/>
      <c r="K31" s="216"/>
      <c r="L31" s="216"/>
      <c r="M31" s="216"/>
      <c r="N31" s="216"/>
      <c r="O31" s="216"/>
    </row>
    <row r="32" spans="1:17" x14ac:dyDescent="0.3">
      <c r="G32" s="264" t="s">
        <v>29</v>
      </c>
      <c r="H32" s="264"/>
      <c r="I32" s="264"/>
      <c r="J32" s="264"/>
      <c r="K32" s="216"/>
      <c r="L32" s="264" t="s">
        <v>161</v>
      </c>
      <c r="M32" s="264"/>
      <c r="N32" s="264"/>
      <c r="O32" s="264"/>
    </row>
    <row r="33" spans="1:17" x14ac:dyDescent="0.3">
      <c r="B33" t="s">
        <v>202</v>
      </c>
      <c r="G33" s="110" t="s">
        <v>196</v>
      </c>
      <c r="H33" s="242" t="s">
        <v>198</v>
      </c>
      <c r="I33" s="242" t="s">
        <v>200</v>
      </c>
      <c r="J33" s="216"/>
      <c r="K33" s="216"/>
      <c r="L33" s="110" t="s">
        <v>196</v>
      </c>
      <c r="M33" s="242" t="s">
        <v>198</v>
      </c>
      <c r="N33" s="242" t="s">
        <v>200</v>
      </c>
      <c r="O33" s="216"/>
    </row>
    <row r="34" spans="1:17" x14ac:dyDescent="0.3">
      <c r="B34" t="s">
        <v>203</v>
      </c>
      <c r="G34" s="100" t="s">
        <v>197</v>
      </c>
      <c r="H34" s="100" t="s">
        <v>199</v>
      </c>
      <c r="I34" s="100" t="s">
        <v>201</v>
      </c>
      <c r="J34" s="100" t="s">
        <v>1</v>
      </c>
      <c r="K34" s="216"/>
      <c r="L34" s="100" t="s">
        <v>197</v>
      </c>
      <c r="M34" s="100" t="s">
        <v>199</v>
      </c>
      <c r="N34" s="100" t="s">
        <v>201</v>
      </c>
      <c r="O34" s="100" t="s">
        <v>1</v>
      </c>
    </row>
    <row r="35" spans="1:17" x14ac:dyDescent="0.3">
      <c r="E35">
        <v>2019</v>
      </c>
      <c r="G35" s="243">
        <v>783529389</v>
      </c>
      <c r="H35" s="243">
        <f>G35*D42</f>
        <v>0</v>
      </c>
      <c r="I35" s="243">
        <f>+M17</f>
        <v>0</v>
      </c>
      <c r="J35" s="243">
        <f>SUM(H35:I35)</f>
        <v>0</v>
      </c>
      <c r="K35" s="243"/>
      <c r="L35" s="243">
        <v>-623525155</v>
      </c>
      <c r="M35" s="243">
        <f>L35*D42</f>
        <v>0</v>
      </c>
      <c r="N35" s="243">
        <f>M28</f>
        <v>0</v>
      </c>
      <c r="O35" s="243">
        <f>SUM(M35:N35)</f>
        <v>0</v>
      </c>
      <c r="P35" s="1"/>
      <c r="Q35" s="1"/>
    </row>
    <row r="36" spans="1:17" x14ac:dyDescent="0.3">
      <c r="A36" s="11"/>
      <c r="E36">
        <v>2020</v>
      </c>
      <c r="G36" s="243">
        <v>746084169</v>
      </c>
      <c r="H36" s="243">
        <f>G36*D42</f>
        <v>0</v>
      </c>
      <c r="I36" s="243">
        <f>+N17</f>
        <v>0</v>
      </c>
      <c r="J36" s="243">
        <f t="shared" ref="J36:J40" si="3">SUM(H36:I36)</f>
        <v>0</v>
      </c>
      <c r="K36" s="243"/>
      <c r="L36" s="243">
        <v>-237664704</v>
      </c>
      <c r="M36" s="243">
        <f>L36*D42</f>
        <v>0</v>
      </c>
      <c r="N36" s="243">
        <f>N28</f>
        <v>0</v>
      </c>
      <c r="O36" s="243">
        <f t="shared" ref="O36:O40" si="4">SUM(M36:N36)</f>
        <v>0</v>
      </c>
      <c r="P36" s="1"/>
      <c r="Q36" s="1"/>
    </row>
    <row r="37" spans="1:17" x14ac:dyDescent="0.3">
      <c r="E37">
        <v>2021</v>
      </c>
      <c r="G37" s="243">
        <v>538373043</v>
      </c>
      <c r="H37" s="243">
        <f>G37*D42</f>
        <v>0</v>
      </c>
      <c r="I37" s="243">
        <f>+O17</f>
        <v>0</v>
      </c>
      <c r="J37" s="243">
        <f t="shared" si="3"/>
        <v>0</v>
      </c>
      <c r="K37" s="243"/>
      <c r="L37" s="243">
        <v>-237664704</v>
      </c>
      <c r="M37" s="243">
        <f>L37*D42</f>
        <v>0</v>
      </c>
      <c r="N37" s="243">
        <f>O28</f>
        <v>0</v>
      </c>
      <c r="O37" s="243">
        <f t="shared" si="4"/>
        <v>0</v>
      </c>
      <c r="P37" s="1"/>
      <c r="Q37" s="1"/>
    </row>
    <row r="38" spans="1:17" x14ac:dyDescent="0.3">
      <c r="E38">
        <v>2022</v>
      </c>
      <c r="G38" s="243">
        <v>260266151</v>
      </c>
      <c r="H38" s="243">
        <f>G38*D42</f>
        <v>0</v>
      </c>
      <c r="I38" s="243">
        <f>+P17</f>
        <v>0</v>
      </c>
      <c r="J38" s="243">
        <f t="shared" si="3"/>
        <v>0</v>
      </c>
      <c r="K38" s="243"/>
      <c r="L38" s="243">
        <v>-225949318</v>
      </c>
      <c r="M38" s="243">
        <f>L38*D42</f>
        <v>0</v>
      </c>
      <c r="N38" s="243">
        <f>P28</f>
        <v>0</v>
      </c>
      <c r="O38" s="243">
        <f t="shared" si="4"/>
        <v>0</v>
      </c>
      <c r="P38" s="1"/>
      <c r="Q38" s="1"/>
    </row>
    <row r="39" spans="1:17" x14ac:dyDescent="0.3">
      <c r="E39">
        <v>2023</v>
      </c>
      <c r="G39" s="243">
        <v>78079846</v>
      </c>
      <c r="H39" s="243">
        <f>G39*D42</f>
        <v>0</v>
      </c>
      <c r="I39" s="243">
        <f>+Q17</f>
        <v>0</v>
      </c>
      <c r="J39" s="243">
        <f t="shared" si="3"/>
        <v>0</v>
      </c>
      <c r="K39" s="243"/>
      <c r="L39" s="243">
        <v>0</v>
      </c>
      <c r="M39" s="243">
        <f>L39*D42</f>
        <v>0</v>
      </c>
      <c r="N39" s="243">
        <f>Q28</f>
        <v>0</v>
      </c>
      <c r="O39" s="243">
        <f t="shared" si="4"/>
        <v>0</v>
      </c>
      <c r="P39" s="1"/>
      <c r="Q39" s="1"/>
    </row>
    <row r="40" spans="1:17" x14ac:dyDescent="0.3">
      <c r="E40" s="14" t="s">
        <v>204</v>
      </c>
      <c r="G40" s="243">
        <v>0</v>
      </c>
      <c r="H40" s="243">
        <f>G40*D42</f>
        <v>0</v>
      </c>
      <c r="I40" s="243"/>
      <c r="J40" s="243">
        <f t="shared" si="3"/>
        <v>0</v>
      </c>
      <c r="K40" s="243"/>
      <c r="L40" s="243">
        <v>0</v>
      </c>
      <c r="M40" s="243">
        <f t="shared" ref="M40" si="5">L40*0.0047377</f>
        <v>0</v>
      </c>
      <c r="N40" s="243"/>
      <c r="O40" s="243">
        <f t="shared" si="4"/>
        <v>0</v>
      </c>
      <c r="P40" s="1"/>
      <c r="Q40" s="1"/>
    </row>
    <row r="41" spans="1:17" ht="15" thickBot="1" x14ac:dyDescent="0.35">
      <c r="E41" t="s">
        <v>205</v>
      </c>
      <c r="G41" s="244">
        <f>SUM(G35:G40)</f>
        <v>2406332598</v>
      </c>
      <c r="H41" s="244">
        <f>SUM(H35:H40)</f>
        <v>0</v>
      </c>
      <c r="I41" s="244">
        <f>SUM(I35:I40)</f>
        <v>0</v>
      </c>
      <c r="J41" s="244">
        <f>SUM(J35:J40)</f>
        <v>0</v>
      </c>
      <c r="K41" s="243"/>
      <c r="L41" s="244">
        <f>SUM(L35:L40)</f>
        <v>-1324803881</v>
      </c>
      <c r="M41" s="244">
        <f>SUM(M35:M40)</f>
        <v>0</v>
      </c>
      <c r="N41" s="244">
        <f>SUM(N35:N40)</f>
        <v>0</v>
      </c>
      <c r="O41" s="244">
        <f>SUM(O35:O40)</f>
        <v>0</v>
      </c>
      <c r="P41" s="1"/>
      <c r="Q41" s="1"/>
    </row>
    <row r="42" spans="1:17" ht="15.6" thickTop="1" thickBot="1" x14ac:dyDescent="0.35">
      <c r="A42" t="s">
        <v>207</v>
      </c>
      <c r="D42" s="101">
        <f>Regular!$G$18</f>
        <v>0</v>
      </c>
      <c r="G42" s="1"/>
      <c r="H42" t="s">
        <v>208</v>
      </c>
      <c r="I42" s="1"/>
      <c r="J42" s="1"/>
      <c r="K42" s="1"/>
      <c r="L42" s="1"/>
      <c r="M42" s="1" t="s">
        <v>209</v>
      </c>
      <c r="N42" s="1"/>
      <c r="O42" s="1"/>
      <c r="P42" s="1"/>
      <c r="Q42" s="1"/>
    </row>
    <row r="43" spans="1:17" ht="15" thickTop="1" x14ac:dyDescent="0.3"/>
    <row r="44" spans="1:17" x14ac:dyDescent="0.3">
      <c r="G44" s="12"/>
      <c r="H44" s="12" t="s">
        <v>249</v>
      </c>
      <c r="I44" s="12"/>
      <c r="J44" s="12"/>
      <c r="K44" s="12"/>
      <c r="L44" s="12"/>
      <c r="M44" s="12"/>
      <c r="N44" s="12"/>
    </row>
    <row r="45" spans="1:17" x14ac:dyDescent="0.3">
      <c r="G45" s="11" t="s">
        <v>253</v>
      </c>
      <c r="L45" s="11" t="s">
        <v>254</v>
      </c>
      <c r="O45" s="214"/>
    </row>
    <row r="46" spans="1:17" x14ac:dyDescent="0.3">
      <c r="F46" s="214"/>
      <c r="H46" s="214" t="s">
        <v>78</v>
      </c>
      <c r="I46" s="215">
        <f>+I41</f>
        <v>0</v>
      </c>
      <c r="J46" s="214"/>
      <c r="K46" s="214"/>
      <c r="L46" s="214"/>
      <c r="M46" s="214" t="s">
        <v>78</v>
      </c>
      <c r="N46" s="215">
        <f>+N41</f>
        <v>0</v>
      </c>
    </row>
    <row r="47" spans="1:17" x14ac:dyDescent="0.3">
      <c r="F47" s="216"/>
      <c r="H47" s="216" t="s">
        <v>65</v>
      </c>
      <c r="I47" s="217">
        <f>+'S + D Amort'!I41</f>
        <v>0</v>
      </c>
      <c r="J47" s="214"/>
      <c r="K47" s="216"/>
      <c r="L47" s="216"/>
      <c r="M47" s="216" t="s">
        <v>65</v>
      </c>
      <c r="N47" s="217">
        <f>+'S + D Amort'!N41</f>
        <v>0</v>
      </c>
    </row>
    <row r="48" spans="1:17" x14ac:dyDescent="0.3">
      <c r="F48" s="216"/>
      <c r="H48" s="216" t="s">
        <v>66</v>
      </c>
      <c r="I48" s="218">
        <f>+'Pro Occ Amort'!I41</f>
        <v>0</v>
      </c>
      <c r="J48" s="214"/>
      <c r="K48" s="216"/>
      <c r="L48" s="216"/>
      <c r="M48" s="216" t="s">
        <v>66</v>
      </c>
      <c r="N48" s="218">
        <f>+'Pro Occ Amort'!N41</f>
        <v>0</v>
      </c>
    </row>
    <row r="49" spans="6:14" x14ac:dyDescent="0.3">
      <c r="F49" s="216"/>
      <c r="H49" s="216"/>
      <c r="I49" s="216"/>
      <c r="J49" s="214"/>
      <c r="K49" s="216"/>
      <c r="L49" s="216"/>
      <c r="M49" s="216"/>
      <c r="N49" s="216"/>
    </row>
    <row r="50" spans="6:14" ht="15" thickBot="1" x14ac:dyDescent="0.35">
      <c r="F50" s="216"/>
      <c r="H50" s="216" t="s">
        <v>1</v>
      </c>
      <c r="I50" s="219">
        <f>SUM(I46:I48)</f>
        <v>0</v>
      </c>
      <c r="J50" s="214"/>
      <c r="K50" s="216"/>
      <c r="L50" s="216"/>
      <c r="M50" s="216" t="s">
        <v>1</v>
      </c>
      <c r="N50" s="219">
        <f>SUM(N46:N48)</f>
        <v>0</v>
      </c>
    </row>
    <row r="51" spans="6:14" ht="15" thickTop="1" x14ac:dyDescent="0.3">
      <c r="J51" s="214"/>
    </row>
    <row r="52" spans="6:14" x14ac:dyDescent="0.3">
      <c r="J52" s="214"/>
    </row>
  </sheetData>
  <mergeCells count="5">
    <mergeCell ref="I7:O7"/>
    <mergeCell ref="G32:J32"/>
    <mergeCell ref="L32:O32"/>
    <mergeCell ref="A8:E8"/>
    <mergeCell ref="A19:E19"/>
  </mergeCells>
  <pageMargins left="0.7" right="0.7" top="0.75" bottom="0.75" header="0.3" footer="0.3"/>
  <pageSetup scale="5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topLeftCell="A76" zoomScaleNormal="100" workbookViewId="0">
      <selection activeCell="J90" sqref="J90"/>
    </sheetView>
  </sheetViews>
  <sheetFormatPr defaultRowHeight="14.4" x14ac:dyDescent="0.3"/>
  <cols>
    <col min="1" max="1" width="2.6640625" customWidth="1"/>
    <col min="5" max="5" width="15.6640625" customWidth="1"/>
    <col min="6" max="6" width="5.44140625" style="29" customWidth="1"/>
    <col min="7" max="7" width="17.88671875" customWidth="1"/>
    <col min="8" max="8" width="18.5546875" customWidth="1"/>
    <col min="9" max="9" width="5.44140625" style="29" customWidth="1"/>
    <col min="10" max="10" width="18" bestFit="1" customWidth="1"/>
    <col min="11" max="11" width="5.33203125" style="29" customWidth="1"/>
    <col min="12" max="12" width="18.44140625" bestFit="1" customWidth="1"/>
    <col min="13" max="13" width="16.6640625" bestFit="1" customWidth="1"/>
    <col min="14" max="14" width="13.88671875" customWidth="1"/>
    <col min="15" max="15" width="15.33203125" customWidth="1"/>
  </cols>
  <sheetData>
    <row r="1" spans="1:13" ht="18.75" x14ac:dyDescent="0.3">
      <c r="A1" s="47" t="s">
        <v>275</v>
      </c>
      <c r="G1" s="50" t="s">
        <v>184</v>
      </c>
    </row>
    <row r="2" spans="1:13" ht="18.75" x14ac:dyDescent="0.3">
      <c r="A2" s="47"/>
    </row>
    <row r="3" spans="1:13" ht="15" x14ac:dyDescent="0.25">
      <c r="A3" s="48" t="s">
        <v>81</v>
      </c>
      <c r="B3" s="48"/>
      <c r="C3" s="48"/>
      <c r="D3" s="48"/>
      <c r="E3" s="48"/>
      <c r="F3" s="79"/>
      <c r="G3" s="48"/>
      <c r="H3" s="48"/>
    </row>
    <row r="4" spans="1:13" ht="15" x14ac:dyDescent="0.25">
      <c r="L4" s="4" t="s">
        <v>3</v>
      </c>
      <c r="M4" s="4" t="s">
        <v>3</v>
      </c>
    </row>
    <row r="5" spans="1:13" ht="15" x14ac:dyDescent="0.25">
      <c r="A5" s="7" t="s">
        <v>2</v>
      </c>
      <c r="B5" s="7"/>
      <c r="C5" s="7"/>
      <c r="D5" s="7"/>
      <c r="E5" s="7"/>
      <c r="J5" s="4"/>
      <c r="K5" s="4"/>
      <c r="L5" s="4" t="s">
        <v>4</v>
      </c>
      <c r="M5" s="4" t="s">
        <v>6</v>
      </c>
    </row>
    <row r="6" spans="1:13" ht="15.75" thickBot="1" x14ac:dyDescent="0.3">
      <c r="J6" s="6" t="s">
        <v>19</v>
      </c>
      <c r="K6" s="6"/>
      <c r="L6" s="182" t="s">
        <v>5</v>
      </c>
      <c r="M6" s="182" t="s">
        <v>5</v>
      </c>
    </row>
    <row r="7" spans="1:13" ht="15.75" thickBot="1" x14ac:dyDescent="0.3">
      <c r="B7" t="s">
        <v>276</v>
      </c>
      <c r="J7" s="89">
        <f>'2016 Data'!$J$7</f>
        <v>36674605</v>
      </c>
    </row>
    <row r="8" spans="1:13" ht="15.75" thickBot="1" x14ac:dyDescent="0.3">
      <c r="C8" t="s">
        <v>136</v>
      </c>
      <c r="J8" s="90"/>
      <c r="L8" s="89">
        <f>'2016 Data'!J13</f>
        <v>0</v>
      </c>
      <c r="M8" s="89">
        <f>'2016 Data'!J19</f>
        <v>4236726</v>
      </c>
    </row>
    <row r="9" spans="1:13" ht="15.75" thickBot="1" x14ac:dyDescent="0.3">
      <c r="C9" t="s">
        <v>137</v>
      </c>
      <c r="J9" s="90"/>
      <c r="L9" s="89">
        <f>'2016 Data'!J14</f>
        <v>0</v>
      </c>
      <c r="M9" s="89">
        <f>'2016 Data'!J20</f>
        <v>2411817</v>
      </c>
    </row>
    <row r="10" spans="1:13" ht="15" x14ac:dyDescent="0.25">
      <c r="C10" t="s">
        <v>138</v>
      </c>
      <c r="J10" s="90"/>
      <c r="L10" s="91">
        <f>'2016 Data'!J15</f>
        <v>36447513</v>
      </c>
      <c r="M10" s="91">
        <f>'2016 Data'!J21</f>
        <v>16274123</v>
      </c>
    </row>
    <row r="11" spans="1:13" ht="15.75" thickBot="1" x14ac:dyDescent="0.3">
      <c r="C11" t="s">
        <v>135</v>
      </c>
      <c r="J11" s="90"/>
      <c r="L11" s="92">
        <f>SUM(L8:L10)</f>
        <v>36447513</v>
      </c>
      <c r="M11" s="92">
        <f>SUM(M8:M10)</f>
        <v>22922666</v>
      </c>
    </row>
    <row r="12" spans="1:13" ht="16.5" thickTop="1" thickBot="1" x14ac:dyDescent="0.3">
      <c r="G12" s="5" t="s">
        <v>8</v>
      </c>
      <c r="H12" s="29" t="s">
        <v>143</v>
      </c>
      <c r="J12" s="1"/>
      <c r="K12" s="83"/>
      <c r="L12" s="1"/>
      <c r="M12" s="1"/>
    </row>
    <row r="13" spans="1:13" ht="15.75" thickBot="1" x14ac:dyDescent="0.3">
      <c r="B13" t="s">
        <v>9</v>
      </c>
      <c r="G13" s="114">
        <f>'2016 Data'!$J$29</f>
        <v>0</v>
      </c>
      <c r="H13" s="95">
        <f>J7*G13</f>
        <v>0</v>
      </c>
      <c r="J13" s="89">
        <f>'2016 Data'!$J$40</f>
        <v>0</v>
      </c>
      <c r="K13" s="83"/>
    </row>
    <row r="14" spans="1:13" ht="15.75" thickBot="1" x14ac:dyDescent="0.3">
      <c r="C14" t="s">
        <v>136</v>
      </c>
      <c r="K14" s="83"/>
      <c r="L14" s="89">
        <f>'2016 Data'!J44</f>
        <v>0</v>
      </c>
      <c r="M14" s="89">
        <f>'2016 Data'!J50</f>
        <v>0</v>
      </c>
    </row>
    <row r="15" spans="1:13" ht="15.75" thickBot="1" x14ac:dyDescent="0.3">
      <c r="C15" t="s">
        <v>137</v>
      </c>
      <c r="H15" s="93"/>
      <c r="K15" s="83"/>
      <c r="L15" s="89">
        <f>'2016 Data'!J45</f>
        <v>0</v>
      </c>
      <c r="M15" s="89">
        <f>'2016 Data'!J51</f>
        <v>0</v>
      </c>
    </row>
    <row r="16" spans="1:13" ht="15.75" thickBot="1" x14ac:dyDescent="0.3">
      <c r="C16" t="s">
        <v>138</v>
      </c>
      <c r="H16" s="93"/>
      <c r="K16" s="83"/>
      <c r="L16" s="89">
        <f>'2016 Data'!J46</f>
        <v>0</v>
      </c>
      <c r="M16" s="89">
        <f>'2016 Data'!J52</f>
        <v>0</v>
      </c>
    </row>
    <row r="17" spans="1:14" ht="15.75" thickBot="1" x14ac:dyDescent="0.3">
      <c r="C17" t="s">
        <v>134</v>
      </c>
      <c r="G17" s="29" t="s">
        <v>139</v>
      </c>
      <c r="H17" s="14"/>
      <c r="J17" s="1"/>
      <c r="K17" s="83"/>
      <c r="L17" s="94">
        <f>SUM(L14:L16)</f>
        <v>0</v>
      </c>
      <c r="M17" s="94">
        <f>SUM(M14:M16)</f>
        <v>0</v>
      </c>
    </row>
    <row r="18" spans="1:14" ht="16.5" thickTop="1" thickBot="1" x14ac:dyDescent="0.3">
      <c r="B18" t="s">
        <v>7</v>
      </c>
      <c r="G18" s="114">
        <f>'2017 Data'!$J$29</f>
        <v>0</v>
      </c>
      <c r="H18" s="5"/>
      <c r="I18" s="5"/>
      <c r="J18" s="1"/>
      <c r="K18" s="83"/>
    </row>
    <row r="19" spans="1:14" ht="15" x14ac:dyDescent="0.25">
      <c r="H19" s="13"/>
      <c r="I19" s="80"/>
      <c r="J19" s="1"/>
      <c r="K19" s="83"/>
      <c r="L19" s="1"/>
      <c r="M19" s="1"/>
    </row>
    <row r="20" spans="1:14" x14ac:dyDescent="0.3">
      <c r="A20" s="7" t="s">
        <v>11</v>
      </c>
      <c r="C20" s="7"/>
      <c r="D20" s="7"/>
      <c r="E20" s="7"/>
      <c r="F20" s="4"/>
    </row>
    <row r="21" spans="1:14" x14ac:dyDescent="0.3">
      <c r="B21" s="8" t="s">
        <v>12</v>
      </c>
      <c r="C21" s="8"/>
      <c r="D21" s="8"/>
      <c r="E21" s="8"/>
      <c r="F21" s="182"/>
      <c r="L21" s="1"/>
    </row>
    <row r="22" spans="1:14" ht="15" thickBot="1" x14ac:dyDescent="0.35">
      <c r="B22" s="7"/>
      <c r="C22" s="7"/>
      <c r="D22" s="7"/>
      <c r="E22" s="7"/>
      <c r="F22" s="4"/>
      <c r="H22" s="39"/>
    </row>
    <row r="23" spans="1:14" ht="15" thickBot="1" x14ac:dyDescent="0.35">
      <c r="B23" t="s">
        <v>13</v>
      </c>
      <c r="G23" s="7"/>
      <c r="H23" s="7"/>
      <c r="I23" s="4"/>
      <c r="L23" s="89">
        <f>'2017 Data'!$J$26</f>
        <v>10479175</v>
      </c>
    </row>
    <row r="24" spans="1:14" x14ac:dyDescent="0.3">
      <c r="G24" s="7"/>
      <c r="H24" s="7"/>
      <c r="I24" s="4"/>
      <c r="N24" s="24"/>
    </row>
    <row r="25" spans="1:14" x14ac:dyDescent="0.3">
      <c r="B25" t="s">
        <v>14</v>
      </c>
      <c r="G25" s="7"/>
      <c r="H25" s="7"/>
      <c r="I25" s="4"/>
    </row>
    <row r="26" spans="1:14" ht="13.5" customHeight="1" x14ac:dyDescent="0.3">
      <c r="B26" t="s">
        <v>15</v>
      </c>
      <c r="D26" t="s">
        <v>83</v>
      </c>
      <c r="L26" s="2">
        <f>L23*G18</f>
        <v>0</v>
      </c>
    </row>
    <row r="27" spans="1:14" ht="15" thickBot="1" x14ac:dyDescent="0.35"/>
    <row r="28" spans="1:14" ht="15" thickBot="1" x14ac:dyDescent="0.35">
      <c r="B28" t="s">
        <v>89</v>
      </c>
      <c r="L28" s="89">
        <f>'2017 Data'!$T$24</f>
        <v>0</v>
      </c>
    </row>
    <row r="30" spans="1:14" ht="15" thickBot="1" x14ac:dyDescent="0.35">
      <c r="B30" s="7" t="s">
        <v>144</v>
      </c>
      <c r="C30" s="7"/>
      <c r="D30" s="7"/>
      <c r="E30" s="7"/>
      <c r="F30" s="4"/>
      <c r="G30" s="7"/>
      <c r="L30" s="3">
        <f>L26-L28</f>
        <v>0</v>
      </c>
    </row>
    <row r="31" spans="1:14" ht="15" thickTop="1" x14ac:dyDescent="0.3"/>
    <row r="33" spans="1:15" x14ac:dyDescent="0.3">
      <c r="A33" s="25" t="s">
        <v>23</v>
      </c>
      <c r="J33" s="266" t="s">
        <v>24</v>
      </c>
      <c r="K33" s="266"/>
      <c r="L33" s="266"/>
      <c r="N33" s="8" t="s">
        <v>25</v>
      </c>
      <c r="O33" s="12"/>
    </row>
    <row r="34" spans="1:15" x14ac:dyDescent="0.3">
      <c r="J34" s="26">
        <v>42551</v>
      </c>
      <c r="K34" s="26"/>
      <c r="L34" s="26">
        <v>42916</v>
      </c>
    </row>
    <row r="35" spans="1:15" x14ac:dyDescent="0.3">
      <c r="J35" s="78">
        <f>G13</f>
        <v>0</v>
      </c>
      <c r="K35" s="36"/>
      <c r="L35" s="78">
        <f>G18</f>
        <v>0</v>
      </c>
      <c r="N35" s="29" t="s">
        <v>26</v>
      </c>
      <c r="O35" s="29" t="s">
        <v>27</v>
      </c>
    </row>
    <row r="36" spans="1:15" ht="15" thickBot="1" x14ac:dyDescent="0.35">
      <c r="A36" s="13" t="s">
        <v>47</v>
      </c>
      <c r="J36" s="182" t="s">
        <v>16</v>
      </c>
      <c r="K36" s="182"/>
      <c r="L36" s="182" t="s">
        <v>17</v>
      </c>
      <c r="N36" s="184" t="s">
        <v>28</v>
      </c>
      <c r="O36" s="184" t="s">
        <v>28</v>
      </c>
    </row>
    <row r="37" spans="1:15" ht="15" thickBot="1" x14ac:dyDescent="0.35">
      <c r="B37" t="s">
        <v>140</v>
      </c>
      <c r="D37" s="17"/>
      <c r="J37" s="1">
        <f>L14</f>
        <v>0</v>
      </c>
      <c r="L37" s="89">
        <f>'2017 Data'!T43</f>
        <v>0</v>
      </c>
      <c r="N37" s="1">
        <f>L37-J37</f>
        <v>0</v>
      </c>
    </row>
    <row r="38" spans="1:15" ht="15" thickBot="1" x14ac:dyDescent="0.35">
      <c r="B38" t="s">
        <v>141</v>
      </c>
      <c r="J38" s="1">
        <f>L15</f>
        <v>0</v>
      </c>
      <c r="L38" s="89">
        <f>'2017 Data'!T44</f>
        <v>0</v>
      </c>
      <c r="N38" s="1">
        <f>L38-J38</f>
        <v>0</v>
      </c>
      <c r="O38" s="1"/>
    </row>
    <row r="39" spans="1:15" ht="15" thickBot="1" x14ac:dyDescent="0.35">
      <c r="B39" t="s">
        <v>142</v>
      </c>
      <c r="J39" s="1">
        <f>L16</f>
        <v>0</v>
      </c>
      <c r="L39" s="89">
        <f>'2017 Data'!T45</f>
        <v>0</v>
      </c>
      <c r="N39" s="1">
        <f>L39-J39</f>
        <v>0</v>
      </c>
      <c r="O39" s="1"/>
    </row>
    <row r="40" spans="1:15" ht="15" thickBot="1" x14ac:dyDescent="0.35">
      <c r="A40" s="40" t="s">
        <v>61</v>
      </c>
      <c r="B40" s="13"/>
      <c r="N40" s="1"/>
      <c r="O40" s="1"/>
    </row>
    <row r="41" spans="1:15" ht="15" thickBot="1" x14ac:dyDescent="0.35">
      <c r="B41" t="s">
        <v>140</v>
      </c>
      <c r="J41" s="1">
        <f>M14</f>
        <v>0</v>
      </c>
      <c r="L41" s="89">
        <f>'2017 Data'!T49</f>
        <v>0</v>
      </c>
      <c r="N41" s="1"/>
      <c r="O41" s="1">
        <f>L41-J41</f>
        <v>0</v>
      </c>
    </row>
    <row r="42" spans="1:15" ht="15" thickBot="1" x14ac:dyDescent="0.35">
      <c r="B42" t="s">
        <v>141</v>
      </c>
      <c r="J42" s="1">
        <f>M15</f>
        <v>0</v>
      </c>
      <c r="L42" s="89">
        <f>'2017 Data'!T50</f>
        <v>0</v>
      </c>
      <c r="N42" s="1"/>
      <c r="O42" s="1">
        <f>L42-J42</f>
        <v>0</v>
      </c>
    </row>
    <row r="43" spans="1:15" ht="15" thickBot="1" x14ac:dyDescent="0.35">
      <c r="B43" t="s">
        <v>142</v>
      </c>
      <c r="J43" s="1">
        <f>M16</f>
        <v>0</v>
      </c>
      <c r="L43" s="89">
        <f>'2017 Data'!T51</f>
        <v>0</v>
      </c>
      <c r="N43" s="1"/>
      <c r="O43" s="1">
        <f>L43-J43</f>
        <v>0</v>
      </c>
    </row>
    <row r="44" spans="1:15" ht="15" thickBot="1" x14ac:dyDescent="0.35">
      <c r="N44" s="1"/>
      <c r="O44" s="1"/>
    </row>
    <row r="45" spans="1:15" ht="15" thickBot="1" x14ac:dyDescent="0.35">
      <c r="A45" s="13" t="s">
        <v>19</v>
      </c>
      <c r="J45" s="1">
        <f>J13:K13</f>
        <v>0</v>
      </c>
      <c r="K45" s="83"/>
      <c r="L45" s="89">
        <f>'2017 Data'!$T$39</f>
        <v>0</v>
      </c>
      <c r="O45" s="1">
        <f>(L45-J45)</f>
        <v>0</v>
      </c>
    </row>
    <row r="46" spans="1:15" ht="15" thickBot="1" x14ac:dyDescent="0.35">
      <c r="A46" s="13"/>
      <c r="E46" s="29"/>
      <c r="H46" s="29" t="s">
        <v>84</v>
      </c>
      <c r="N46" s="1"/>
      <c r="O46" s="1"/>
    </row>
    <row r="47" spans="1:15" ht="15" thickBot="1" x14ac:dyDescent="0.35">
      <c r="A47" s="13" t="s">
        <v>31</v>
      </c>
      <c r="E47" s="89">
        <f>'2017 Data'!$J$10</f>
        <v>9831473</v>
      </c>
      <c r="G47" t="s">
        <v>34</v>
      </c>
      <c r="H47" s="89">
        <f>'2017 Data'!$T$54</f>
        <v>0</v>
      </c>
      <c r="J47" s="78">
        <f>G18</f>
        <v>0</v>
      </c>
      <c r="K47" s="85"/>
      <c r="L47" s="16">
        <f>ROUND(E47*J47,0)</f>
        <v>0</v>
      </c>
      <c r="N47" s="1"/>
      <c r="O47" s="1"/>
    </row>
    <row r="48" spans="1:15" x14ac:dyDescent="0.3">
      <c r="A48" s="13"/>
      <c r="E48" s="29" t="s">
        <v>32</v>
      </c>
      <c r="H48" s="29"/>
      <c r="J48" s="78" t="s">
        <v>33</v>
      </c>
      <c r="L48" s="29" t="s">
        <v>143</v>
      </c>
      <c r="M48" s="30"/>
    </row>
    <row r="49" spans="1:15" x14ac:dyDescent="0.3">
      <c r="A49" s="13"/>
      <c r="E49" s="29"/>
      <c r="H49" s="29"/>
      <c r="J49" s="78"/>
      <c r="L49" s="29"/>
      <c r="M49" s="30"/>
    </row>
    <row r="50" spans="1:15" s="214" customFormat="1" x14ac:dyDescent="0.3">
      <c r="A50" s="13"/>
      <c r="E50" s="29"/>
      <c r="F50" s="29"/>
      <c r="H50" s="29"/>
      <c r="I50" s="29"/>
      <c r="J50" s="78"/>
      <c r="K50" s="29"/>
      <c r="L50" s="29"/>
      <c r="M50" s="215"/>
    </row>
    <row r="51" spans="1:15" s="214" customFormat="1" x14ac:dyDescent="0.3">
      <c r="A51" s="13"/>
      <c r="E51" s="29"/>
      <c r="F51" s="29"/>
      <c r="H51" s="29"/>
      <c r="I51" s="29"/>
      <c r="J51" s="78"/>
      <c r="K51" s="29"/>
      <c r="L51" s="29"/>
      <c r="M51" s="215"/>
    </row>
    <row r="54" spans="1:15" s="214" customFormat="1" x14ac:dyDescent="0.3">
      <c r="A54" s="11" t="s">
        <v>52</v>
      </c>
      <c r="B54"/>
      <c r="C54"/>
      <c r="D54"/>
      <c r="F54" s="29"/>
      <c r="I54" s="29"/>
      <c r="K54" s="29"/>
    </row>
    <row r="55" spans="1:15" s="214" customFormat="1" x14ac:dyDescent="0.3">
      <c r="A55"/>
      <c r="B55" t="s">
        <v>85</v>
      </c>
      <c r="C55"/>
      <c r="D55"/>
      <c r="F55" s="29"/>
      <c r="I55" s="29"/>
      <c r="K55" s="29"/>
    </row>
    <row r="56" spans="1:15" x14ac:dyDescent="0.3">
      <c r="J56" s="266" t="s">
        <v>24</v>
      </c>
      <c r="K56" s="266"/>
      <c r="L56" s="266"/>
      <c r="N56" s="8" t="s">
        <v>25</v>
      </c>
      <c r="O56" s="12"/>
    </row>
    <row r="57" spans="1:15" x14ac:dyDescent="0.3">
      <c r="J57" s="26">
        <v>42551</v>
      </c>
      <c r="K57" s="26"/>
      <c r="L57" s="26">
        <v>42916</v>
      </c>
    </row>
    <row r="58" spans="1:15" x14ac:dyDescent="0.3">
      <c r="H58" s="10" t="s">
        <v>35</v>
      </c>
      <c r="J58" s="78">
        <f>G13</f>
        <v>0</v>
      </c>
      <c r="K58" s="36"/>
      <c r="L58" s="78">
        <f>L35</f>
        <v>0</v>
      </c>
      <c r="N58" s="29" t="s">
        <v>26</v>
      </c>
      <c r="O58" s="29" t="s">
        <v>27</v>
      </c>
    </row>
    <row r="59" spans="1:15" x14ac:dyDescent="0.3">
      <c r="H59" s="8" t="s">
        <v>277</v>
      </c>
      <c r="J59" s="182" t="s">
        <v>16</v>
      </c>
      <c r="K59" s="182"/>
      <c r="L59" s="182" t="s">
        <v>17</v>
      </c>
      <c r="N59" s="184" t="s">
        <v>28</v>
      </c>
      <c r="O59" s="184" t="s">
        <v>28</v>
      </c>
    </row>
    <row r="61" spans="1:15" x14ac:dyDescent="0.3">
      <c r="B61" t="s">
        <v>29</v>
      </c>
      <c r="H61" s="1">
        <f>'2016 Data'!$J$16</f>
        <v>36447513</v>
      </c>
      <c r="J61" s="30">
        <f>ROUND(H61*J58,0)</f>
        <v>0</v>
      </c>
      <c r="K61" s="86"/>
      <c r="L61" s="30">
        <f>ROUND(H61*L58,0)</f>
        <v>0</v>
      </c>
      <c r="N61" s="30">
        <f>L61-J61</f>
        <v>0</v>
      </c>
      <c r="O61" s="30"/>
    </row>
    <row r="62" spans="1:15" x14ac:dyDescent="0.3">
      <c r="H62" s="1"/>
      <c r="J62" s="30"/>
      <c r="K62" s="86"/>
      <c r="L62" s="30"/>
      <c r="N62" s="31"/>
    </row>
    <row r="63" spans="1:15" x14ac:dyDescent="0.3">
      <c r="B63" t="s">
        <v>30</v>
      </c>
      <c r="H63" s="1">
        <f>M11</f>
        <v>22922666</v>
      </c>
      <c r="J63" s="30">
        <f>ROUND(H63*J58,0)</f>
        <v>0</v>
      </c>
      <c r="K63" s="86"/>
      <c r="L63" s="30">
        <f>ROUND(H63*L58,0)</f>
        <v>0</v>
      </c>
      <c r="O63" s="30">
        <f>L63-J63</f>
        <v>0</v>
      </c>
    </row>
    <row r="64" spans="1:15" x14ac:dyDescent="0.3">
      <c r="J64" s="30"/>
      <c r="K64" s="86"/>
      <c r="L64" s="30"/>
      <c r="N64" s="31"/>
    </row>
    <row r="65" spans="1:15" x14ac:dyDescent="0.3">
      <c r="B65" t="s">
        <v>19</v>
      </c>
      <c r="H65" s="30">
        <f>J7</f>
        <v>36674605</v>
      </c>
      <c r="J65" s="30">
        <f>ROUND(H65*J58,0)</f>
        <v>0</v>
      </c>
      <c r="K65" s="86"/>
      <c r="L65" s="30">
        <f>ROUND(H65*L58,0)</f>
        <v>0</v>
      </c>
      <c r="N65" s="12"/>
      <c r="O65" s="15">
        <f>L65-J65</f>
        <v>0</v>
      </c>
    </row>
    <row r="67" spans="1:15" x14ac:dyDescent="0.3">
      <c r="C67" t="s">
        <v>36</v>
      </c>
      <c r="N67" s="9">
        <f>SUM(N61:N65)</f>
        <v>0</v>
      </c>
      <c r="O67" s="9">
        <f>SUM(O61:O65)</f>
        <v>0</v>
      </c>
    </row>
    <row r="69" spans="1:15" x14ac:dyDescent="0.3">
      <c r="C69" t="s">
        <v>37</v>
      </c>
      <c r="H69" s="7"/>
      <c r="N69" s="30">
        <f>+O67-N67</f>
        <v>0</v>
      </c>
      <c r="O69" s="207"/>
    </row>
    <row r="70" spans="1:15" x14ac:dyDescent="0.3">
      <c r="C70" t="s">
        <v>38</v>
      </c>
      <c r="N70" s="23"/>
      <c r="O70" s="12"/>
    </row>
    <row r="71" spans="1:15" x14ac:dyDescent="0.3">
      <c r="N71" s="1"/>
      <c r="O71" s="1"/>
    </row>
    <row r="72" spans="1:15" ht="15" thickBot="1" x14ac:dyDescent="0.35">
      <c r="C72" s="7" t="s">
        <v>39</v>
      </c>
      <c r="D72" s="7"/>
      <c r="E72" s="7"/>
      <c r="F72" s="4"/>
      <c r="G72" s="7"/>
      <c r="N72" s="16">
        <f>N67+N69</f>
        <v>0</v>
      </c>
      <c r="O72" s="16">
        <f>O67+O69</f>
        <v>0</v>
      </c>
    </row>
    <row r="73" spans="1:15" ht="15" thickTop="1" x14ac:dyDescent="0.3"/>
    <row r="74" spans="1:15" x14ac:dyDescent="0.3">
      <c r="J74" s="4" t="s">
        <v>41</v>
      </c>
      <c r="K74" s="4"/>
    </row>
    <row r="75" spans="1:15" x14ac:dyDescent="0.3">
      <c r="A75" s="11" t="s">
        <v>53</v>
      </c>
      <c r="J75" s="4" t="s">
        <v>278</v>
      </c>
      <c r="K75" s="4"/>
      <c r="L75" s="4" t="s">
        <v>42</v>
      </c>
    </row>
    <row r="76" spans="1:15" x14ac:dyDescent="0.3">
      <c r="B76" t="s">
        <v>86</v>
      </c>
      <c r="J76" s="78">
        <f>L35</f>
        <v>0</v>
      </c>
      <c r="K76" s="37"/>
      <c r="L76" s="4" t="s">
        <v>0</v>
      </c>
      <c r="N76" s="4" t="s">
        <v>43</v>
      </c>
    </row>
    <row r="77" spans="1:15" ht="15" thickBot="1" x14ac:dyDescent="0.35">
      <c r="H77" s="8" t="s">
        <v>40</v>
      </c>
      <c r="J77" s="182" t="s">
        <v>16</v>
      </c>
      <c r="K77" s="182"/>
      <c r="L77" s="182" t="s">
        <v>17</v>
      </c>
      <c r="N77" s="182" t="s">
        <v>28</v>
      </c>
    </row>
    <row r="78" spans="1:15" ht="15" thickBot="1" x14ac:dyDescent="0.35">
      <c r="B78" t="s">
        <v>87</v>
      </c>
      <c r="H78" s="253">
        <v>10464153</v>
      </c>
      <c r="J78" s="30">
        <f>H78*J76</f>
        <v>0</v>
      </c>
      <c r="K78" s="86"/>
      <c r="L78" s="1">
        <f>+L28</f>
        <v>0</v>
      </c>
      <c r="N78" s="30">
        <f>ROUND(L78-J78,0)</f>
        <v>0</v>
      </c>
    </row>
    <row r="79" spans="1:15" x14ac:dyDescent="0.3">
      <c r="B79" t="s">
        <v>281</v>
      </c>
    </row>
    <row r="82" spans="1:12" x14ac:dyDescent="0.3">
      <c r="A82" s="7" t="s">
        <v>44</v>
      </c>
      <c r="B82" s="7"/>
      <c r="C82" s="7"/>
      <c r="D82" s="7"/>
      <c r="E82" s="7"/>
      <c r="F82" s="4"/>
      <c r="G82" s="7"/>
      <c r="H82" s="4" t="s">
        <v>47</v>
      </c>
      <c r="J82" s="4" t="s">
        <v>189</v>
      </c>
      <c r="K82" s="4"/>
      <c r="L82" s="4" t="s">
        <v>49</v>
      </c>
    </row>
    <row r="83" spans="1:12" x14ac:dyDescent="0.3">
      <c r="A83" s="10" t="s">
        <v>10</v>
      </c>
      <c r="B83" s="25" t="s">
        <v>57</v>
      </c>
      <c r="C83" s="10"/>
      <c r="D83" s="10"/>
      <c r="E83" s="10"/>
      <c r="F83" s="6"/>
      <c r="G83" s="10"/>
      <c r="H83" s="182" t="s">
        <v>48</v>
      </c>
      <c r="J83" s="182" t="s">
        <v>190</v>
      </c>
      <c r="K83" s="182"/>
      <c r="L83" s="182" t="s">
        <v>50</v>
      </c>
    </row>
    <row r="84" spans="1:12" x14ac:dyDescent="0.3">
      <c r="C84" t="s">
        <v>88</v>
      </c>
    </row>
    <row r="85" spans="1:12" x14ac:dyDescent="0.3">
      <c r="I85" s="4"/>
    </row>
    <row r="86" spans="1:12" x14ac:dyDescent="0.3">
      <c r="B86" t="s">
        <v>46</v>
      </c>
      <c r="H86" s="2">
        <f>J86-L86</f>
        <v>0</v>
      </c>
      <c r="I86" s="49"/>
      <c r="J86" s="2">
        <f>$N$69</f>
        <v>0</v>
      </c>
      <c r="K86" s="22"/>
      <c r="L86" s="2">
        <f>ROUND(N69/H94,0)</f>
        <v>0</v>
      </c>
    </row>
    <row r="87" spans="1:12" x14ac:dyDescent="0.3">
      <c r="H87" s="2"/>
      <c r="I87" s="81"/>
      <c r="J87" s="2"/>
      <c r="K87" s="22"/>
      <c r="L87" s="18"/>
    </row>
    <row r="88" spans="1:12" x14ac:dyDescent="0.3">
      <c r="B88" t="s">
        <v>45</v>
      </c>
      <c r="H88" s="15">
        <f>+N78-L88</f>
        <v>0</v>
      </c>
      <c r="I88" s="81"/>
      <c r="J88" s="15">
        <f>+N78</f>
        <v>0</v>
      </c>
      <c r="K88" s="51"/>
      <c r="L88" s="15">
        <f>ROUND(+N78/H94,0)</f>
        <v>0</v>
      </c>
    </row>
    <row r="89" spans="1:12" x14ac:dyDescent="0.3">
      <c r="H89" s="2"/>
      <c r="I89" s="22"/>
      <c r="J89" s="2"/>
      <c r="K89" s="22"/>
    </row>
    <row r="90" spans="1:12" ht="15" thickBot="1" x14ac:dyDescent="0.35">
      <c r="C90" s="7" t="s">
        <v>51</v>
      </c>
      <c r="H90" s="38">
        <f>H86+H88</f>
        <v>0</v>
      </c>
      <c r="I90" s="22"/>
      <c r="J90" s="38">
        <f>J86+J88</f>
        <v>0</v>
      </c>
      <c r="K90" s="19"/>
      <c r="L90" s="38">
        <f>L86+L88</f>
        <v>0</v>
      </c>
    </row>
    <row r="91" spans="1:12" ht="15" thickTop="1" x14ac:dyDescent="0.3">
      <c r="H91" s="34"/>
      <c r="I91" s="185"/>
      <c r="J91" s="34"/>
      <c r="K91" s="82"/>
      <c r="L91" s="34"/>
    </row>
    <row r="92" spans="1:12" x14ac:dyDescent="0.3">
      <c r="H92" s="14" t="s">
        <v>177</v>
      </c>
      <c r="I92" s="4"/>
      <c r="L92" s="14" t="s">
        <v>178</v>
      </c>
    </row>
    <row r="93" spans="1:12" x14ac:dyDescent="0.3">
      <c r="H93" s="34"/>
      <c r="I93" s="82"/>
      <c r="J93" s="34"/>
      <c r="K93" s="82"/>
      <c r="L93" s="34"/>
    </row>
    <row r="94" spans="1:12" x14ac:dyDescent="0.3">
      <c r="B94" t="s">
        <v>79</v>
      </c>
      <c r="H94">
        <f>'2017 Data'!$E$57</f>
        <v>5.3</v>
      </c>
      <c r="I94" s="5"/>
      <c r="J94" s="34" t="s">
        <v>80</v>
      </c>
      <c r="K94" s="82"/>
    </row>
    <row r="95" spans="1:12" x14ac:dyDescent="0.3">
      <c r="H95" s="82"/>
      <c r="J95" s="34"/>
      <c r="K95" s="82"/>
      <c r="L95" s="34"/>
    </row>
    <row r="96" spans="1:12" x14ac:dyDescent="0.3">
      <c r="I96" s="5"/>
      <c r="J96" s="34"/>
      <c r="K96" s="82"/>
      <c r="L96" s="34"/>
    </row>
    <row r="97" spans="1:12" x14ac:dyDescent="0.3">
      <c r="I97" s="5"/>
      <c r="J97" s="34"/>
      <c r="K97" s="82"/>
      <c r="L97" s="34"/>
    </row>
    <row r="98" spans="1:12" x14ac:dyDescent="0.3">
      <c r="I98" s="5"/>
      <c r="J98" s="34"/>
      <c r="K98" s="82"/>
      <c r="L98" s="34"/>
    </row>
    <row r="99" spans="1:12" x14ac:dyDescent="0.3">
      <c r="I99" s="5"/>
      <c r="J99" s="34"/>
      <c r="K99" s="82"/>
      <c r="L99" s="34"/>
    </row>
    <row r="100" spans="1:12" x14ac:dyDescent="0.3">
      <c r="I100" s="5"/>
      <c r="J100" s="34"/>
      <c r="K100" s="82"/>
      <c r="L100" s="34"/>
    </row>
    <row r="101" spans="1:12" s="214" customFormat="1" x14ac:dyDescent="0.3">
      <c r="F101" s="29"/>
      <c r="I101" s="5"/>
      <c r="J101" s="34"/>
      <c r="K101" s="82"/>
      <c r="L101" s="34"/>
    </row>
    <row r="102" spans="1:12" s="214" customFormat="1" x14ac:dyDescent="0.3">
      <c r="F102" s="29"/>
      <c r="I102" s="5"/>
      <c r="J102" s="34"/>
      <c r="K102" s="82"/>
      <c r="L102" s="34"/>
    </row>
    <row r="103" spans="1:12" x14ac:dyDescent="0.3">
      <c r="I103" s="5"/>
      <c r="J103" s="34"/>
      <c r="K103" s="82"/>
      <c r="L103" s="34"/>
    </row>
    <row r="104" spans="1:12" x14ac:dyDescent="0.3">
      <c r="I104" s="5"/>
      <c r="J104" s="34"/>
      <c r="K104" s="82"/>
      <c r="L104" s="34"/>
    </row>
    <row r="105" spans="1:12" s="214" customFormat="1" x14ac:dyDescent="0.3">
      <c r="F105" s="29"/>
      <c r="I105" s="5"/>
      <c r="J105" s="34"/>
      <c r="K105" s="82"/>
      <c r="L105" s="34"/>
    </row>
    <row r="106" spans="1:12" s="214" customFormat="1" x14ac:dyDescent="0.3">
      <c r="F106" s="29"/>
      <c r="I106" s="5"/>
      <c r="J106" s="34"/>
      <c r="K106" s="82"/>
      <c r="L106" s="34"/>
    </row>
    <row r="107" spans="1:12" s="214" customFormat="1" x14ac:dyDescent="0.3">
      <c r="F107" s="29"/>
      <c r="I107" s="5"/>
      <c r="J107" s="34"/>
      <c r="K107" s="82"/>
      <c r="L107" s="34"/>
    </row>
    <row r="108" spans="1:12" x14ac:dyDescent="0.3">
      <c r="I108" s="5"/>
      <c r="J108" s="34"/>
      <c r="K108" s="82"/>
      <c r="L108" s="34"/>
    </row>
    <row r="109" spans="1:12" x14ac:dyDescent="0.3">
      <c r="I109" s="5"/>
      <c r="J109" s="34"/>
      <c r="K109" s="82"/>
      <c r="L109" s="34"/>
    </row>
    <row r="110" spans="1:12" x14ac:dyDescent="0.3">
      <c r="I110" s="5"/>
      <c r="J110" s="34"/>
      <c r="K110" s="82"/>
      <c r="L110" s="34"/>
    </row>
    <row r="111" spans="1:12" s="11" customFormat="1" x14ac:dyDescent="0.3">
      <c r="A111" s="11" t="s">
        <v>274</v>
      </c>
      <c r="F111" s="185"/>
      <c r="I111" s="185"/>
      <c r="K111" s="185"/>
    </row>
    <row r="112" spans="1:12" ht="15" thickBot="1" x14ac:dyDescent="0.35">
      <c r="H112" s="20" t="s">
        <v>20</v>
      </c>
      <c r="I112" s="4"/>
      <c r="J112" s="20" t="s">
        <v>21</v>
      </c>
      <c r="K112" s="41"/>
    </row>
    <row r="113" spans="1:12" ht="15" thickTop="1" x14ac:dyDescent="0.3">
      <c r="A113" t="s">
        <v>47</v>
      </c>
      <c r="H113" s="41"/>
      <c r="I113" s="4"/>
      <c r="J113" s="41"/>
      <c r="K113" s="41"/>
    </row>
    <row r="114" spans="1:12" x14ac:dyDescent="0.3">
      <c r="B114" t="s">
        <v>59</v>
      </c>
      <c r="H114" s="1">
        <f>+N37</f>
        <v>0</v>
      </c>
      <c r="I114" s="83"/>
      <c r="J114" s="24">
        <v>0</v>
      </c>
      <c r="K114" s="87"/>
    </row>
    <row r="115" spans="1:12" x14ac:dyDescent="0.3">
      <c r="B115" t="s">
        <v>148</v>
      </c>
      <c r="H115" s="18">
        <f>+N38</f>
        <v>0</v>
      </c>
      <c r="I115" s="83"/>
      <c r="J115" s="24"/>
      <c r="K115" s="87"/>
    </row>
    <row r="116" spans="1:12" x14ac:dyDescent="0.3">
      <c r="B116" t="s">
        <v>146</v>
      </c>
      <c r="H116" s="2">
        <f>N39</f>
        <v>0</v>
      </c>
      <c r="I116" s="22"/>
      <c r="J116" s="2"/>
      <c r="K116" s="87"/>
      <c r="L116" t="s">
        <v>67</v>
      </c>
    </row>
    <row r="117" spans="1:12" x14ac:dyDescent="0.3">
      <c r="B117" t="s">
        <v>234</v>
      </c>
      <c r="H117" s="2">
        <f>IF(H90&lt;0,0,H90)</f>
        <v>0</v>
      </c>
      <c r="I117" s="22"/>
      <c r="K117" s="81"/>
    </row>
    <row r="118" spans="1:12" x14ac:dyDescent="0.3">
      <c r="A118" t="s">
        <v>55</v>
      </c>
      <c r="H118" s="2"/>
      <c r="I118" s="22"/>
      <c r="J118" s="2"/>
    </row>
    <row r="119" spans="1:12" x14ac:dyDescent="0.3">
      <c r="B119" t="s">
        <v>55</v>
      </c>
      <c r="H119" s="2">
        <f>L47</f>
        <v>0</v>
      </c>
      <c r="I119" s="22"/>
      <c r="J119" s="2"/>
      <c r="K119" s="22"/>
    </row>
    <row r="120" spans="1:12" ht="15" thickBot="1" x14ac:dyDescent="0.35">
      <c r="B120" t="s">
        <v>58</v>
      </c>
      <c r="H120" s="2">
        <f>L90</f>
        <v>0</v>
      </c>
      <c r="I120" s="22"/>
      <c r="J120" s="2"/>
      <c r="K120" s="22"/>
    </row>
    <row r="121" spans="1:12" ht="15" thickBot="1" x14ac:dyDescent="0.35">
      <c r="B121" t="s">
        <v>63</v>
      </c>
      <c r="H121" s="237"/>
      <c r="I121" s="22"/>
      <c r="J121" s="2"/>
      <c r="K121" s="22"/>
    </row>
    <row r="122" spans="1:12" x14ac:dyDescent="0.3">
      <c r="A122" t="s">
        <v>61</v>
      </c>
      <c r="H122" s="2"/>
      <c r="I122" s="22"/>
      <c r="J122" s="2"/>
      <c r="K122" s="22"/>
    </row>
    <row r="123" spans="1:12" x14ac:dyDescent="0.3">
      <c r="B123" t="s">
        <v>145</v>
      </c>
      <c r="H123" s="2"/>
      <c r="I123" s="22"/>
      <c r="J123" s="2">
        <f>O41</f>
        <v>0</v>
      </c>
      <c r="K123" s="22"/>
    </row>
    <row r="124" spans="1:12" x14ac:dyDescent="0.3">
      <c r="B124" t="s">
        <v>60</v>
      </c>
      <c r="H124" s="2"/>
      <c r="I124" s="22"/>
      <c r="J124" s="2">
        <f>O42</f>
        <v>0</v>
      </c>
      <c r="K124" s="22"/>
    </row>
    <row r="125" spans="1:12" x14ac:dyDescent="0.3">
      <c r="B125" t="s">
        <v>147</v>
      </c>
      <c r="H125" s="2">
        <f>-O43</f>
        <v>0</v>
      </c>
      <c r="I125" s="22"/>
      <c r="J125" s="2"/>
      <c r="K125" s="22"/>
      <c r="L125" t="s">
        <v>67</v>
      </c>
    </row>
    <row r="126" spans="1:12" x14ac:dyDescent="0.3">
      <c r="B126" s="214" t="s">
        <v>149</v>
      </c>
      <c r="H126" s="2"/>
      <c r="I126" s="22"/>
      <c r="J126" s="2">
        <f>IF(H90&lt;0,-H90,0)</f>
        <v>0</v>
      </c>
      <c r="K126" s="22"/>
    </row>
    <row r="127" spans="1:12" x14ac:dyDescent="0.3">
      <c r="A127" t="s">
        <v>56</v>
      </c>
      <c r="H127" s="2"/>
      <c r="I127" s="22"/>
      <c r="J127" s="2"/>
      <c r="K127" s="22"/>
    </row>
    <row r="128" spans="1:12" x14ac:dyDescent="0.3">
      <c r="B128" t="s">
        <v>265</v>
      </c>
      <c r="H128" s="2"/>
      <c r="I128" s="22"/>
      <c r="J128" s="2">
        <f>L28</f>
        <v>0</v>
      </c>
      <c r="K128" s="22"/>
      <c r="L128" s="223" t="s">
        <v>233</v>
      </c>
    </row>
    <row r="129" spans="1:16" x14ac:dyDescent="0.3">
      <c r="A129" t="s">
        <v>19</v>
      </c>
      <c r="H129" s="2"/>
      <c r="I129" s="22"/>
      <c r="J129" s="2">
        <f>O45</f>
        <v>0</v>
      </c>
      <c r="K129" s="22"/>
    </row>
    <row r="130" spans="1:16" ht="28.5" customHeight="1" x14ac:dyDescent="0.3">
      <c r="A130" s="261" t="s">
        <v>225</v>
      </c>
      <c r="B130" s="261"/>
      <c r="C130" s="261"/>
      <c r="D130" s="261"/>
      <c r="E130" s="261"/>
      <c r="F130" s="261"/>
      <c r="G130" s="262"/>
      <c r="H130" s="238"/>
      <c r="I130" s="165"/>
      <c r="J130" s="238"/>
      <c r="K130" s="22"/>
      <c r="L130" s="260" t="s">
        <v>286</v>
      </c>
      <c r="M130" s="260"/>
      <c r="N130" s="260"/>
      <c r="O130" s="260"/>
      <c r="P130" s="260"/>
    </row>
    <row r="131" spans="1:16" x14ac:dyDescent="0.3">
      <c r="A131" s="116"/>
      <c r="B131" s="116" t="s">
        <v>211</v>
      </c>
      <c r="H131" s="238"/>
      <c r="I131" s="165"/>
      <c r="J131" s="238"/>
      <c r="K131" s="22"/>
      <c r="L131" s="260"/>
      <c r="M131" s="260"/>
      <c r="N131" s="260"/>
      <c r="O131" s="260"/>
      <c r="P131" s="260"/>
    </row>
    <row r="132" spans="1:16" x14ac:dyDescent="0.3">
      <c r="H132" s="2"/>
      <c r="I132" s="22"/>
      <c r="J132" s="2"/>
      <c r="K132" s="22"/>
      <c r="L132" s="260"/>
      <c r="M132" s="260"/>
      <c r="N132" s="260"/>
      <c r="O132" s="260"/>
      <c r="P132" s="260"/>
    </row>
    <row r="133" spans="1:16" ht="15" thickBot="1" x14ac:dyDescent="0.35">
      <c r="E133" t="s">
        <v>22</v>
      </c>
      <c r="H133" s="33">
        <f>SUM(H114:H132)</f>
        <v>0</v>
      </c>
      <c r="I133" s="84"/>
      <c r="J133" s="33">
        <f>SUM(J114:J132)</f>
        <v>0</v>
      </c>
      <c r="K133" s="88"/>
      <c r="L133" s="260"/>
      <c r="M133" s="260"/>
      <c r="N133" s="260"/>
      <c r="O133" s="260"/>
      <c r="P133" s="260"/>
    </row>
    <row r="134" spans="1:16" ht="15" thickTop="1" x14ac:dyDescent="0.3"/>
    <row r="135" spans="1:16" ht="15" thickBot="1" x14ac:dyDescent="0.35">
      <c r="G135" t="s">
        <v>18</v>
      </c>
      <c r="J135" s="35">
        <f>H133-J133</f>
        <v>0</v>
      </c>
      <c r="K135" s="88"/>
    </row>
    <row r="136" spans="1:16" ht="15" thickTop="1" x14ac:dyDescent="0.3">
      <c r="B136" t="s">
        <v>266</v>
      </c>
    </row>
    <row r="137" spans="1:16" x14ac:dyDescent="0.3">
      <c r="B137" t="s">
        <v>267</v>
      </c>
    </row>
    <row r="139" spans="1:16" x14ac:dyDescent="0.3">
      <c r="A139" s="11"/>
      <c r="L139" s="45"/>
      <c r="M139" s="45"/>
    </row>
    <row r="140" spans="1:16" x14ac:dyDescent="0.3">
      <c r="I140"/>
      <c r="K140"/>
      <c r="L140" s="45"/>
      <c r="M140" s="45"/>
    </row>
    <row r="141" spans="1:16" x14ac:dyDescent="0.3">
      <c r="I141"/>
      <c r="K141"/>
    </row>
    <row r="142" spans="1:16" x14ac:dyDescent="0.3">
      <c r="C142" s="44"/>
      <c r="I142"/>
      <c r="K142"/>
    </row>
    <row r="143" spans="1:16" x14ac:dyDescent="0.3">
      <c r="C143" s="44"/>
      <c r="I143"/>
      <c r="K143"/>
    </row>
    <row r="144" spans="1:16" x14ac:dyDescent="0.3">
      <c r="C144" s="44"/>
      <c r="I144"/>
      <c r="K144"/>
    </row>
    <row r="145" spans="1:11" x14ac:dyDescent="0.3">
      <c r="C145" s="44"/>
      <c r="I145"/>
      <c r="K145"/>
    </row>
    <row r="146" spans="1:11" x14ac:dyDescent="0.3">
      <c r="B146" s="45"/>
      <c r="C146" s="44"/>
      <c r="I146"/>
      <c r="K146"/>
    </row>
    <row r="147" spans="1:11" x14ac:dyDescent="0.3">
      <c r="C147" s="44"/>
      <c r="I147"/>
      <c r="K147"/>
    </row>
    <row r="148" spans="1:11" x14ac:dyDescent="0.3">
      <c r="B148" s="45"/>
      <c r="C148" s="44"/>
      <c r="I148"/>
      <c r="K148"/>
    </row>
    <row r="149" spans="1:11" x14ac:dyDescent="0.3">
      <c r="B149" s="45"/>
      <c r="C149" s="44"/>
      <c r="I149"/>
      <c r="K149"/>
    </row>
    <row r="150" spans="1:11" x14ac:dyDescent="0.3">
      <c r="I150"/>
      <c r="K150"/>
    </row>
    <row r="151" spans="1:11" x14ac:dyDescent="0.3">
      <c r="I151"/>
      <c r="K151"/>
    </row>
    <row r="152" spans="1:11" x14ac:dyDescent="0.3">
      <c r="I152"/>
      <c r="K152"/>
    </row>
    <row r="153" spans="1:11" x14ac:dyDescent="0.3">
      <c r="A153" s="11"/>
    </row>
    <row r="154" spans="1:11" x14ac:dyDescent="0.3">
      <c r="H154" s="1"/>
      <c r="I154" s="22"/>
      <c r="J154" s="2"/>
      <c r="K154" s="22"/>
    </row>
    <row r="155" spans="1:11" x14ac:dyDescent="0.3">
      <c r="H155" s="1"/>
      <c r="I155" s="22"/>
      <c r="J155" s="2"/>
      <c r="K155" s="22"/>
    </row>
    <row r="156" spans="1:11" x14ac:dyDescent="0.3">
      <c r="H156" s="2"/>
      <c r="I156" s="22"/>
      <c r="J156" s="1"/>
      <c r="K156" s="22"/>
    </row>
    <row r="157" spans="1:11" x14ac:dyDescent="0.3">
      <c r="H157" s="2"/>
      <c r="I157" s="22"/>
      <c r="K157" s="22"/>
    </row>
    <row r="158" spans="1:11" x14ac:dyDescent="0.3">
      <c r="H158" s="2"/>
      <c r="I158" s="22"/>
      <c r="J158" s="1"/>
    </row>
    <row r="159" spans="1:11" x14ac:dyDescent="0.3">
      <c r="I159" s="22"/>
    </row>
    <row r="160" spans="1:11" x14ac:dyDescent="0.3">
      <c r="I160" s="22"/>
    </row>
  </sheetData>
  <mergeCells count="4">
    <mergeCell ref="J33:L33"/>
    <mergeCell ref="J56:L56"/>
    <mergeCell ref="A130:G130"/>
    <mergeCell ref="L130:P133"/>
  </mergeCells>
  <pageMargins left="0.7" right="0.7" top="0.75" bottom="0.75" header="0.3" footer="0.3"/>
  <pageSetup scale="64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D10" workbookViewId="0">
      <selection activeCell="H13" sqref="H13"/>
    </sheetView>
  </sheetViews>
  <sheetFormatPr defaultRowHeight="14.4" x14ac:dyDescent="0.3"/>
  <cols>
    <col min="1" max="2" width="3.6640625" customWidth="1"/>
    <col min="3" max="3" width="13.109375" customWidth="1"/>
    <col min="4" max="4" width="11.88671875" customWidth="1"/>
    <col min="5" max="5" width="10.88671875" customWidth="1"/>
    <col min="7" max="16" width="14.6640625" customWidth="1"/>
    <col min="17" max="17" width="14.6640625" style="214" customWidth="1"/>
  </cols>
  <sheetData>
    <row r="1" spans="1:17" ht="15.6" x14ac:dyDescent="0.3">
      <c r="A1" s="50" t="s">
        <v>133</v>
      </c>
    </row>
    <row r="3" spans="1:17" x14ac:dyDescent="0.3">
      <c r="B3" s="7" t="s">
        <v>126</v>
      </c>
      <c r="C3" s="7"/>
      <c r="D3" s="7"/>
      <c r="E3" s="7"/>
      <c r="F3" s="7"/>
      <c r="G3" s="7"/>
      <c r="H3" s="7"/>
      <c r="I3" s="7" t="s">
        <v>127</v>
      </c>
      <c r="J3" s="7"/>
      <c r="K3" s="7"/>
    </row>
    <row r="5" spans="1:17" x14ac:dyDescent="0.3">
      <c r="B5" s="7" t="s">
        <v>131</v>
      </c>
    </row>
    <row r="7" spans="1:17" x14ac:dyDescent="0.3">
      <c r="F7" s="29"/>
      <c r="G7" s="29"/>
      <c r="H7" s="29"/>
      <c r="I7" s="263" t="s">
        <v>130</v>
      </c>
      <c r="J7" s="263"/>
      <c r="K7" s="263"/>
      <c r="L7" s="263"/>
      <c r="M7" s="263"/>
      <c r="N7" s="263"/>
      <c r="O7" s="263"/>
      <c r="P7" s="12"/>
      <c r="Q7" s="12"/>
    </row>
    <row r="8" spans="1:17" ht="30" customHeight="1" x14ac:dyDescent="0.3">
      <c r="A8" s="265" t="s">
        <v>228</v>
      </c>
      <c r="B8" s="265"/>
      <c r="C8" s="265"/>
      <c r="D8" s="265"/>
      <c r="E8" s="265"/>
      <c r="F8" s="220" t="s">
        <v>230</v>
      </c>
      <c r="G8" s="220" t="s">
        <v>231</v>
      </c>
      <c r="H8" s="220" t="s">
        <v>232</v>
      </c>
      <c r="I8" s="12">
        <v>2015</v>
      </c>
      <c r="J8" s="12">
        <v>2016</v>
      </c>
      <c r="K8" s="12">
        <v>2017</v>
      </c>
      <c r="L8" s="12">
        <v>2018</v>
      </c>
      <c r="M8" s="12">
        <v>2019</v>
      </c>
      <c r="N8" s="12">
        <v>2020</v>
      </c>
      <c r="O8" s="12">
        <v>2021</v>
      </c>
      <c r="P8" s="12">
        <v>2022</v>
      </c>
      <c r="Q8" s="12">
        <v>2023</v>
      </c>
    </row>
    <row r="9" spans="1:17" x14ac:dyDescent="0.3">
      <c r="B9" t="s">
        <v>128</v>
      </c>
      <c r="P9" s="214"/>
    </row>
    <row r="10" spans="1:17" x14ac:dyDescent="0.3">
      <c r="F10">
        <v>2015</v>
      </c>
      <c r="G10" s="214">
        <v>5.28</v>
      </c>
      <c r="H10" s="97"/>
      <c r="I10" s="1">
        <f>ROUND(H10/G10,0)</f>
        <v>0</v>
      </c>
      <c r="J10" s="1">
        <f>ROUND(H10/G10,0)</f>
        <v>0</v>
      </c>
      <c r="K10" s="1">
        <f>ROUND(H10/G10,0)</f>
        <v>0</v>
      </c>
      <c r="L10" s="1">
        <f>ROUND(H10/G10,0)</f>
        <v>0</v>
      </c>
      <c r="M10" s="1">
        <f>ROUND(H10/G10,0)</f>
        <v>0</v>
      </c>
      <c r="N10" s="1">
        <f>H10-I10-J10-K10-L10-M10</f>
        <v>0</v>
      </c>
      <c r="O10" s="1"/>
      <c r="P10" s="1"/>
      <c r="Q10" s="1"/>
    </row>
    <row r="11" spans="1:17" x14ac:dyDescent="0.3">
      <c r="F11">
        <v>2016</v>
      </c>
      <c r="G11" s="214">
        <v>5.26</v>
      </c>
      <c r="H11" s="97"/>
      <c r="I11" s="1"/>
      <c r="J11" s="1">
        <f>ROUND(H11/G11,0)</f>
        <v>0</v>
      </c>
      <c r="K11" s="1">
        <f>ROUND(H11/G11,0)</f>
        <v>0</v>
      </c>
      <c r="L11" s="1">
        <f>ROUND(H11/G11,0)</f>
        <v>0</v>
      </c>
      <c r="M11" s="1">
        <f>ROUND(H11/G11,0)</f>
        <v>0</v>
      </c>
      <c r="N11" s="1">
        <f>ROUND(H11/G11,0)</f>
        <v>0</v>
      </c>
      <c r="O11" s="1">
        <f>H11-J11-K11-L11-M11-N11</f>
        <v>0</v>
      </c>
      <c r="P11" s="1"/>
      <c r="Q11" s="1"/>
    </row>
    <row r="12" spans="1:17" x14ac:dyDescent="0.3">
      <c r="E12" s="214"/>
      <c r="F12">
        <v>2017</v>
      </c>
      <c r="G12" s="256">
        <v>5.32</v>
      </c>
      <c r="H12" s="97"/>
      <c r="I12" s="31"/>
      <c r="J12" s="31"/>
      <c r="K12" s="1">
        <f>ROUND(H12/G12,0)</f>
        <v>0</v>
      </c>
      <c r="L12" s="1">
        <f>ROUND(H12/G12,0)</f>
        <v>0</v>
      </c>
      <c r="M12" s="1">
        <f>ROUND(H12/G12,0)</f>
        <v>0</v>
      </c>
      <c r="N12" s="1">
        <f>ROUND(H12/G12,0)</f>
        <v>0</v>
      </c>
      <c r="O12" s="1">
        <f>ROUND(H12/G12,0)</f>
        <v>0</v>
      </c>
      <c r="P12" s="1">
        <f>H12-K12-L12-M12-N12-O12</f>
        <v>0</v>
      </c>
      <c r="Q12" s="31"/>
    </row>
    <row r="13" spans="1:17" s="214" customFormat="1" x14ac:dyDescent="0.3">
      <c r="F13" s="214">
        <v>2018</v>
      </c>
      <c r="G13" s="224">
        <v>5.3</v>
      </c>
      <c r="H13" s="97"/>
      <c r="I13" s="31"/>
      <c r="J13" s="31"/>
      <c r="K13" s="1"/>
      <c r="L13" s="1">
        <f>ROUND(H13/G13,0)</f>
        <v>0</v>
      </c>
      <c r="M13" s="1">
        <f>ROUND(H13/G13,0)</f>
        <v>0</v>
      </c>
      <c r="N13" s="1">
        <f>ROUND(H13/G13,0)</f>
        <v>0</v>
      </c>
      <c r="O13" s="1">
        <f>ROUND(H13/G13,0)</f>
        <v>0</v>
      </c>
      <c r="P13" s="1">
        <f>ROUND(H13/G13,0)</f>
        <v>0</v>
      </c>
      <c r="Q13" s="1">
        <f>H13-L13-M13-N13-O13-P13</f>
        <v>0</v>
      </c>
    </row>
    <row r="14" spans="1:17" s="214" customFormat="1" x14ac:dyDescent="0.3">
      <c r="G14" s="224"/>
      <c r="H14" s="240"/>
      <c r="I14" s="31"/>
      <c r="J14" s="31"/>
      <c r="K14" s="1"/>
      <c r="L14" s="1"/>
      <c r="M14" s="1"/>
      <c r="N14" s="1"/>
      <c r="O14" s="1"/>
      <c r="P14" s="31"/>
      <c r="Q14" s="31"/>
    </row>
    <row r="15" spans="1:17" x14ac:dyDescent="0.3">
      <c r="E15" s="214"/>
      <c r="I15" s="31"/>
      <c r="J15" s="31"/>
      <c r="K15" s="31"/>
      <c r="L15" s="31"/>
      <c r="M15" s="31"/>
      <c r="N15" s="31"/>
      <c r="O15" s="31"/>
      <c r="P15" s="31"/>
      <c r="Q15" s="31"/>
    </row>
    <row r="16" spans="1:17" x14ac:dyDescent="0.3">
      <c r="I16" s="31"/>
      <c r="J16" s="31"/>
      <c r="K16" s="31"/>
      <c r="L16" s="31"/>
      <c r="M16" s="31"/>
      <c r="N16" s="31"/>
      <c r="O16" s="31"/>
      <c r="P16" s="31"/>
      <c r="Q16" s="31"/>
    </row>
    <row r="17" spans="1:17" x14ac:dyDescent="0.3">
      <c r="C17" t="s">
        <v>221</v>
      </c>
      <c r="I17" s="208">
        <f>SUM(I10:I16)</f>
        <v>0</v>
      </c>
      <c r="J17" s="208">
        <f t="shared" ref="J17:O17" si="0">SUM(J10:J16)</f>
        <v>0</v>
      </c>
      <c r="K17" s="208">
        <f t="shared" si="0"/>
        <v>0</v>
      </c>
      <c r="L17" s="208">
        <f t="shared" si="0"/>
        <v>0</v>
      </c>
      <c r="M17" s="208">
        <f t="shared" si="0"/>
        <v>0</v>
      </c>
      <c r="N17" s="208">
        <f t="shared" si="0"/>
        <v>0</v>
      </c>
      <c r="O17" s="208">
        <f t="shared" si="0"/>
        <v>0</v>
      </c>
      <c r="P17" s="208">
        <f t="shared" ref="P17" si="1">SUM(P10:P16)</f>
        <v>0</v>
      </c>
      <c r="Q17" s="208">
        <f>SUM(Q10:Q16)</f>
        <v>0</v>
      </c>
    </row>
    <row r="18" spans="1:17" x14ac:dyDescent="0.3"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30.75" customHeight="1" x14ac:dyDescent="0.3">
      <c r="A19" s="265" t="s">
        <v>229</v>
      </c>
      <c r="B19" s="265"/>
      <c r="C19" s="265"/>
      <c r="D19" s="265"/>
      <c r="E19" s="265"/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3">
      <c r="B20" t="s">
        <v>129</v>
      </c>
      <c r="I20" s="31"/>
      <c r="J20" s="31"/>
      <c r="K20" s="31"/>
      <c r="L20" s="31"/>
      <c r="M20" s="31"/>
      <c r="N20" s="31"/>
      <c r="O20" s="31"/>
      <c r="P20" s="31"/>
      <c r="Q20" s="31"/>
    </row>
    <row r="21" spans="1:17" x14ac:dyDescent="0.3">
      <c r="F21">
        <v>2015</v>
      </c>
      <c r="G21" s="214">
        <v>5.28</v>
      </c>
      <c r="H21" s="97"/>
      <c r="I21" s="1">
        <f>ROUND(H21/G21,0)</f>
        <v>0</v>
      </c>
      <c r="J21" s="1">
        <f>ROUND(H21/G21,0)</f>
        <v>0</v>
      </c>
      <c r="K21" s="1">
        <f>ROUND(H21/G21,0)</f>
        <v>0</v>
      </c>
      <c r="L21" s="1">
        <f>ROUND(H21/G21,0)</f>
        <v>0</v>
      </c>
      <c r="M21" s="1">
        <f>ROUND(H21/G21,0)</f>
        <v>0</v>
      </c>
      <c r="N21" s="1">
        <f>H21-I21-J21-K21-L21-M21</f>
        <v>0</v>
      </c>
      <c r="O21" s="1"/>
      <c r="P21" s="1"/>
      <c r="Q21" s="1"/>
    </row>
    <row r="22" spans="1:17" x14ac:dyDescent="0.3">
      <c r="F22">
        <v>2016</v>
      </c>
      <c r="G22" s="214">
        <v>5.26</v>
      </c>
      <c r="H22" s="97"/>
      <c r="I22" s="1"/>
      <c r="J22" s="1">
        <f>ROUND(H22/G22,0)</f>
        <v>0</v>
      </c>
      <c r="K22" s="1">
        <f>ROUND(H22/G22,0)</f>
        <v>0</v>
      </c>
      <c r="L22" s="1">
        <f>ROUND(H22/G22,0)</f>
        <v>0</v>
      </c>
      <c r="M22" s="1">
        <f>ROUND(H22/G22,0)</f>
        <v>0</v>
      </c>
      <c r="N22" s="1">
        <f>ROUND(H22/G22,0)</f>
        <v>0</v>
      </c>
      <c r="O22" s="1">
        <f>H22-J22-K22-L22-M22-N22</f>
        <v>0</v>
      </c>
      <c r="P22" s="1"/>
      <c r="Q22" s="1"/>
    </row>
    <row r="23" spans="1:17" x14ac:dyDescent="0.3">
      <c r="F23">
        <v>2017</v>
      </c>
      <c r="G23" s="256">
        <v>5.32</v>
      </c>
      <c r="H23" s="97"/>
      <c r="I23" s="1"/>
      <c r="J23" s="1"/>
      <c r="K23" s="1">
        <f>ROUND(H23/G23,0)</f>
        <v>0</v>
      </c>
      <c r="L23" s="1">
        <f>ROUND(H23/G23,0)</f>
        <v>0</v>
      </c>
      <c r="M23" s="1">
        <f>ROUND(H23/G23,0)</f>
        <v>0</v>
      </c>
      <c r="N23" s="1">
        <f>ROUND(H23/G23,0)</f>
        <v>0</v>
      </c>
      <c r="O23" s="1">
        <f>ROUND(H23/G23,0)</f>
        <v>0</v>
      </c>
      <c r="P23" s="1">
        <f>H23-K23-L23-M23-N23-O23</f>
        <v>0</v>
      </c>
      <c r="Q23" s="1"/>
    </row>
    <row r="24" spans="1:17" x14ac:dyDescent="0.3">
      <c r="F24" s="214">
        <v>2018</v>
      </c>
      <c r="G24" s="224">
        <v>5.3</v>
      </c>
      <c r="H24" s="97"/>
      <c r="I24" s="31"/>
      <c r="J24" s="31"/>
      <c r="K24" s="1"/>
      <c r="L24" s="1">
        <f>ROUND(H24/G24,0)</f>
        <v>0</v>
      </c>
      <c r="M24" s="1">
        <f>ROUND(H24/G24,0)</f>
        <v>0</v>
      </c>
      <c r="N24" s="1">
        <f>ROUND(H24/G24,0)</f>
        <v>0</v>
      </c>
      <c r="O24" s="1">
        <f>ROUND(H24/G24,0)</f>
        <v>0</v>
      </c>
      <c r="P24" s="1">
        <f>ROUND(H24/G24,0)</f>
        <v>0</v>
      </c>
      <c r="Q24" s="1">
        <f>H24-L24-M24-N24-O24-P24</f>
        <v>0</v>
      </c>
    </row>
    <row r="25" spans="1:17" x14ac:dyDescent="0.3"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thickBot="1" x14ac:dyDescent="0.35">
      <c r="C28" t="s">
        <v>222</v>
      </c>
      <c r="H28" s="1"/>
      <c r="I28" s="3">
        <f>SUM(I21:I27)</f>
        <v>0</v>
      </c>
      <c r="J28" s="3">
        <f t="shared" ref="J28:O28" si="2">SUM(J21:J27)</f>
        <v>0</v>
      </c>
      <c r="K28" s="3">
        <f t="shared" si="2"/>
        <v>0</v>
      </c>
      <c r="L28" s="3">
        <f t="shared" si="2"/>
        <v>0</v>
      </c>
      <c r="M28" s="3">
        <f t="shared" si="2"/>
        <v>0</v>
      </c>
      <c r="N28" s="3">
        <f t="shared" si="2"/>
        <v>0</v>
      </c>
      <c r="O28" s="3">
        <f t="shared" si="2"/>
        <v>0</v>
      </c>
      <c r="P28" s="3">
        <f t="shared" ref="P28:Q28" si="3">SUM(P21:P27)</f>
        <v>0</v>
      </c>
      <c r="Q28" s="3">
        <f t="shared" si="3"/>
        <v>0</v>
      </c>
    </row>
    <row r="29" spans="1:17" ht="15" thickTop="1" x14ac:dyDescent="0.3"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G30" s="216"/>
      <c r="H30" s="216"/>
      <c r="I30" s="241"/>
      <c r="J30" s="241"/>
      <c r="K30" s="241"/>
      <c r="L30" s="241"/>
      <c r="M30" s="241"/>
      <c r="N30" s="241"/>
      <c r="O30" s="241"/>
    </row>
    <row r="31" spans="1:17" x14ac:dyDescent="0.3">
      <c r="A31" s="11" t="s">
        <v>206</v>
      </c>
      <c r="G31" s="216"/>
      <c r="H31" s="216"/>
      <c r="I31" s="216"/>
      <c r="J31" s="216"/>
      <c r="K31" s="216"/>
      <c r="L31" s="216"/>
      <c r="M31" s="216"/>
      <c r="N31" s="216"/>
      <c r="O31" s="216"/>
    </row>
    <row r="32" spans="1:17" x14ac:dyDescent="0.3">
      <c r="G32" s="264" t="s">
        <v>29</v>
      </c>
      <c r="H32" s="264"/>
      <c r="I32" s="264"/>
      <c r="J32" s="264"/>
      <c r="K32" s="216"/>
      <c r="L32" s="264" t="s">
        <v>161</v>
      </c>
      <c r="M32" s="264"/>
      <c r="N32" s="264"/>
      <c r="O32" s="264"/>
    </row>
    <row r="33" spans="1:15" x14ac:dyDescent="0.3">
      <c r="B33" t="s">
        <v>202</v>
      </c>
      <c r="G33" s="110" t="s">
        <v>196</v>
      </c>
      <c r="H33" s="242" t="s">
        <v>198</v>
      </c>
      <c r="I33" s="242" t="s">
        <v>200</v>
      </c>
      <c r="J33" s="216"/>
      <c r="K33" s="216"/>
      <c r="L33" s="110" t="s">
        <v>196</v>
      </c>
      <c r="M33" s="242" t="s">
        <v>198</v>
      </c>
      <c r="N33" s="242" t="s">
        <v>200</v>
      </c>
      <c r="O33" s="216"/>
    </row>
    <row r="34" spans="1:15" x14ac:dyDescent="0.3">
      <c r="B34" t="s">
        <v>203</v>
      </c>
      <c r="G34" s="100" t="s">
        <v>197</v>
      </c>
      <c r="H34" s="100" t="s">
        <v>199</v>
      </c>
      <c r="I34" s="100" t="s">
        <v>201</v>
      </c>
      <c r="J34" s="100" t="s">
        <v>1</v>
      </c>
      <c r="K34" s="216"/>
      <c r="L34" s="100" t="s">
        <v>197</v>
      </c>
      <c r="M34" s="100" t="s">
        <v>199</v>
      </c>
      <c r="N34" s="100" t="s">
        <v>201</v>
      </c>
      <c r="O34" s="100" t="s">
        <v>1</v>
      </c>
    </row>
    <row r="35" spans="1:15" x14ac:dyDescent="0.3">
      <c r="E35">
        <v>2019</v>
      </c>
      <c r="G35" s="243">
        <v>15888960</v>
      </c>
      <c r="H35" s="243">
        <f>G35*D42</f>
        <v>0</v>
      </c>
      <c r="I35" s="243">
        <f>+M17</f>
        <v>0</v>
      </c>
      <c r="J35" s="243">
        <f>SUM(H35:I35)</f>
        <v>0</v>
      </c>
      <c r="K35" s="243"/>
      <c r="L35" s="243">
        <v>-15535778</v>
      </c>
      <c r="M35" s="243">
        <f>L35*D42</f>
        <v>0</v>
      </c>
      <c r="N35" s="243">
        <f>M28</f>
        <v>0</v>
      </c>
      <c r="O35" s="243">
        <f>SUM(M35:N35)</f>
        <v>0</v>
      </c>
    </row>
    <row r="36" spans="1:15" x14ac:dyDescent="0.3">
      <c r="A36" s="11"/>
      <c r="E36">
        <v>2020</v>
      </c>
      <c r="G36" s="243">
        <v>15888961</v>
      </c>
      <c r="H36" s="243">
        <f>G36*D42</f>
        <v>0</v>
      </c>
      <c r="I36" s="243">
        <f>+N17</f>
        <v>0</v>
      </c>
      <c r="J36" s="243">
        <f t="shared" ref="J36:J40" si="4">SUM(H36:I36)</f>
        <v>0</v>
      </c>
      <c r="K36" s="243"/>
      <c r="L36" s="243">
        <v>-6015403</v>
      </c>
      <c r="M36" s="243">
        <f>L36*D42</f>
        <v>0</v>
      </c>
      <c r="N36" s="243">
        <f>N28</f>
        <v>0</v>
      </c>
      <c r="O36" s="243">
        <f t="shared" ref="O36:O40" si="5">SUM(M36:N36)</f>
        <v>0</v>
      </c>
    </row>
    <row r="37" spans="1:15" x14ac:dyDescent="0.3">
      <c r="E37">
        <v>2021</v>
      </c>
      <c r="G37" s="243">
        <v>11861244</v>
      </c>
      <c r="H37" s="243">
        <f>G37*D42</f>
        <v>0</v>
      </c>
      <c r="I37" s="243">
        <f>O11</f>
        <v>0</v>
      </c>
      <c r="J37" s="243">
        <f t="shared" si="4"/>
        <v>0</v>
      </c>
      <c r="K37" s="243"/>
      <c r="L37" s="243">
        <v>-5460247</v>
      </c>
      <c r="M37" s="243">
        <f>L37*D42</f>
        <v>0</v>
      </c>
      <c r="N37" s="243">
        <f>O28</f>
        <v>0</v>
      </c>
      <c r="O37" s="243">
        <f t="shared" si="5"/>
        <v>0</v>
      </c>
    </row>
    <row r="38" spans="1:15" x14ac:dyDescent="0.3">
      <c r="E38">
        <v>2022</v>
      </c>
      <c r="G38" s="243">
        <v>5770153</v>
      </c>
      <c r="H38" s="243">
        <f>G38*D42</f>
        <v>0</v>
      </c>
      <c r="I38" s="243">
        <f>+P17</f>
        <v>0</v>
      </c>
      <c r="J38" s="243">
        <f t="shared" si="4"/>
        <v>0</v>
      </c>
      <c r="K38" s="243"/>
      <c r="L38" s="243">
        <v>-5109123</v>
      </c>
      <c r="M38" s="243">
        <f>L38*D42</f>
        <v>0</v>
      </c>
      <c r="N38" s="243">
        <f>P28</f>
        <v>0</v>
      </c>
      <c r="O38" s="243">
        <f t="shared" si="5"/>
        <v>0</v>
      </c>
    </row>
    <row r="39" spans="1:15" x14ac:dyDescent="0.3">
      <c r="E39">
        <v>2023</v>
      </c>
      <c r="G39" s="243">
        <v>1731046</v>
      </c>
      <c r="H39" s="243">
        <f>G39*D42</f>
        <v>0</v>
      </c>
      <c r="I39" s="243">
        <f>+Q17</f>
        <v>0</v>
      </c>
      <c r="J39" s="243">
        <f t="shared" si="4"/>
        <v>0</v>
      </c>
      <c r="K39" s="243"/>
      <c r="L39" s="243">
        <v>0</v>
      </c>
      <c r="M39" s="243">
        <f>L39*D42</f>
        <v>0</v>
      </c>
      <c r="N39" s="243">
        <f>Q28</f>
        <v>0</v>
      </c>
      <c r="O39" s="243">
        <f t="shared" si="5"/>
        <v>0</v>
      </c>
    </row>
    <row r="40" spans="1:15" x14ac:dyDescent="0.3">
      <c r="E40" s="14" t="s">
        <v>204</v>
      </c>
      <c r="G40" s="243">
        <v>0</v>
      </c>
      <c r="H40" s="243">
        <f>G40*D42</f>
        <v>0</v>
      </c>
      <c r="I40" s="243"/>
      <c r="J40" s="243">
        <f t="shared" si="4"/>
        <v>0</v>
      </c>
      <c r="K40" s="243"/>
      <c r="L40" s="243">
        <v>0</v>
      </c>
      <c r="M40" s="243">
        <f t="shared" ref="M40" si="6">L40*0.0047377</f>
        <v>0</v>
      </c>
      <c r="N40" s="243"/>
      <c r="O40" s="243">
        <f t="shared" si="5"/>
        <v>0</v>
      </c>
    </row>
    <row r="41" spans="1:15" ht="15" thickBot="1" x14ac:dyDescent="0.35">
      <c r="E41" t="s">
        <v>205</v>
      </c>
      <c r="G41" s="244">
        <f>SUM(G35:G40)</f>
        <v>51140364</v>
      </c>
      <c r="H41" s="244">
        <f>SUM(H35:H40)</f>
        <v>0</v>
      </c>
      <c r="I41" s="244">
        <f>SUM(I35:I40)</f>
        <v>0</v>
      </c>
      <c r="J41" s="244">
        <f>SUM(J35:J40)</f>
        <v>0</v>
      </c>
      <c r="K41" s="243"/>
      <c r="L41" s="244">
        <f>SUM(L35:L40)</f>
        <v>-32120551</v>
      </c>
      <c r="M41" s="244">
        <f>SUM(M35:M40)</f>
        <v>0</v>
      </c>
      <c r="N41" s="244">
        <f>SUM(N35:N40)</f>
        <v>0</v>
      </c>
      <c r="O41" s="244">
        <f>SUM(O35:O40)</f>
        <v>0</v>
      </c>
    </row>
    <row r="42" spans="1:15" ht="15.6" thickTop="1" thickBot="1" x14ac:dyDescent="0.35">
      <c r="A42" t="s">
        <v>207</v>
      </c>
      <c r="D42" s="101">
        <f>'Sheriffs and Deputies'!$G$18</f>
        <v>0</v>
      </c>
      <c r="G42" s="216"/>
      <c r="H42" s="216" t="s">
        <v>208</v>
      </c>
      <c r="I42" s="216"/>
      <c r="J42" s="216"/>
      <c r="K42" s="216"/>
      <c r="L42" s="216"/>
      <c r="M42" s="243" t="s">
        <v>209</v>
      </c>
      <c r="N42" s="216"/>
      <c r="O42" s="216"/>
    </row>
    <row r="43" spans="1:15" ht="15" thickTop="1" x14ac:dyDescent="0.3"/>
    <row r="48" spans="1:15" x14ac:dyDescent="0.3">
      <c r="F48" s="103"/>
    </row>
    <row r="49" spans="6:6" x14ac:dyDescent="0.3">
      <c r="F49" s="103"/>
    </row>
    <row r="50" spans="6:6" x14ac:dyDescent="0.3">
      <c r="F50" s="103"/>
    </row>
    <row r="51" spans="6:6" x14ac:dyDescent="0.3">
      <c r="F51" s="103"/>
    </row>
    <row r="52" spans="6:6" x14ac:dyDescent="0.3">
      <c r="F52" s="103"/>
    </row>
    <row r="53" spans="6:6" x14ac:dyDescent="0.3">
      <c r="F53" s="103"/>
    </row>
  </sheetData>
  <mergeCells count="5">
    <mergeCell ref="I7:O7"/>
    <mergeCell ref="G32:J32"/>
    <mergeCell ref="L32:O32"/>
    <mergeCell ref="A8:E8"/>
    <mergeCell ref="A19:E19"/>
  </mergeCells>
  <pageMargins left="0.7" right="0.7" top="0.75" bottom="0.75" header="0.3" footer="0.3"/>
  <pageSetup scale="5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topLeftCell="A76" zoomScaleNormal="100" zoomScalePageLayoutView="50" workbookViewId="0">
      <selection activeCell="J90" sqref="J90"/>
    </sheetView>
  </sheetViews>
  <sheetFormatPr defaultRowHeight="14.4" x14ac:dyDescent="0.3"/>
  <cols>
    <col min="1" max="1" width="2.6640625" customWidth="1"/>
    <col min="5" max="5" width="15.6640625" customWidth="1"/>
    <col min="6" max="6" width="5.44140625" style="29" customWidth="1"/>
    <col min="7" max="7" width="17.88671875" customWidth="1"/>
    <col min="8" max="8" width="18.5546875" customWidth="1"/>
    <col min="9" max="9" width="5.44140625" style="29" customWidth="1"/>
    <col min="10" max="10" width="18" bestFit="1" customWidth="1"/>
    <col min="11" max="11" width="5.33203125" style="29" customWidth="1"/>
    <col min="12" max="12" width="18.44140625" bestFit="1" customWidth="1"/>
    <col min="13" max="13" width="16.6640625" bestFit="1" customWidth="1"/>
    <col min="14" max="14" width="13.88671875" customWidth="1"/>
    <col min="15" max="15" width="15.33203125" customWidth="1"/>
  </cols>
  <sheetData>
    <row r="1" spans="1:13" ht="18.75" x14ac:dyDescent="0.3">
      <c r="A1" s="47" t="s">
        <v>275</v>
      </c>
      <c r="G1" s="50" t="s">
        <v>191</v>
      </c>
    </row>
    <row r="2" spans="1:13" ht="18.75" x14ac:dyDescent="0.3">
      <c r="A2" s="47"/>
    </row>
    <row r="3" spans="1:13" ht="15" x14ac:dyDescent="0.25">
      <c r="A3" s="48" t="s">
        <v>81</v>
      </c>
      <c r="B3" s="48"/>
      <c r="C3" s="48"/>
      <c r="D3" s="48"/>
      <c r="E3" s="48"/>
      <c r="F3" s="79"/>
      <c r="G3" s="48"/>
      <c r="H3" s="48"/>
    </row>
    <row r="4" spans="1:13" ht="15" x14ac:dyDescent="0.25">
      <c r="L4" s="4" t="s">
        <v>3</v>
      </c>
      <c r="M4" s="4" t="s">
        <v>3</v>
      </c>
    </row>
    <row r="5" spans="1:13" ht="15" x14ac:dyDescent="0.25">
      <c r="A5" s="7" t="s">
        <v>2</v>
      </c>
      <c r="B5" s="7"/>
      <c r="C5" s="7"/>
      <c r="D5" s="7"/>
      <c r="E5" s="7"/>
      <c r="J5" s="4"/>
      <c r="K5" s="4"/>
      <c r="L5" s="4" t="s">
        <v>4</v>
      </c>
      <c r="M5" s="4" t="s">
        <v>6</v>
      </c>
    </row>
    <row r="6" spans="1:13" ht="15.75" thickBot="1" x14ac:dyDescent="0.3">
      <c r="J6" s="6" t="s">
        <v>19</v>
      </c>
      <c r="K6" s="6"/>
      <c r="L6" s="182" t="s">
        <v>5</v>
      </c>
      <c r="M6" s="182" t="s">
        <v>5</v>
      </c>
    </row>
    <row r="7" spans="1:13" ht="15.75" thickBot="1" x14ac:dyDescent="0.3">
      <c r="B7" t="s">
        <v>276</v>
      </c>
      <c r="J7" s="89">
        <f>'2016 Data'!$L$7</f>
        <v>20390582</v>
      </c>
    </row>
    <row r="8" spans="1:13" ht="15.75" thickBot="1" x14ac:dyDescent="0.3">
      <c r="C8" t="s">
        <v>136</v>
      </c>
      <c r="J8" s="90"/>
      <c r="L8" s="89">
        <f>'2016 Data'!L13</f>
        <v>0</v>
      </c>
      <c r="M8" s="89">
        <f>'2016 Data'!L19</f>
        <v>6848484</v>
      </c>
    </row>
    <row r="9" spans="1:13" ht="15.75" thickBot="1" x14ac:dyDescent="0.3">
      <c r="C9" t="s">
        <v>137</v>
      </c>
      <c r="J9" s="90"/>
      <c r="L9" s="89">
        <f>'2016 Data'!L14</f>
        <v>0</v>
      </c>
      <c r="M9" s="89">
        <f>'2016 Data'!L20</f>
        <v>89424</v>
      </c>
    </row>
    <row r="10" spans="1:13" ht="15" x14ac:dyDescent="0.25">
      <c r="C10" t="s">
        <v>138</v>
      </c>
      <c r="J10" s="90"/>
      <c r="L10" s="91">
        <f>'2016 Data'!L15</f>
        <v>86308255</v>
      </c>
      <c r="M10" s="91">
        <f>'2016 Data'!L21</f>
        <v>38359294</v>
      </c>
    </row>
    <row r="11" spans="1:13" ht="15.75" thickBot="1" x14ac:dyDescent="0.3">
      <c r="C11" t="s">
        <v>135</v>
      </c>
      <c r="J11" s="90"/>
      <c r="L11" s="92">
        <f>SUM(L8:L10)</f>
        <v>86308255</v>
      </c>
      <c r="M11" s="92">
        <f>SUM(M8:M10)</f>
        <v>45297202</v>
      </c>
    </row>
    <row r="12" spans="1:13" ht="16.5" thickTop="1" thickBot="1" x14ac:dyDescent="0.3">
      <c r="G12" s="5" t="s">
        <v>8</v>
      </c>
      <c r="H12" s="29" t="s">
        <v>143</v>
      </c>
      <c r="J12" s="1"/>
      <c r="K12" s="83"/>
      <c r="L12" s="1"/>
      <c r="M12" s="1"/>
    </row>
    <row r="13" spans="1:13" ht="15.75" thickBot="1" x14ac:dyDescent="0.3">
      <c r="B13" t="s">
        <v>9</v>
      </c>
      <c r="G13" s="114">
        <f>'2016 Data'!$L$29</f>
        <v>0</v>
      </c>
      <c r="H13" s="95">
        <f>J7*G13</f>
        <v>0</v>
      </c>
      <c r="J13" s="89">
        <f>'2016 Data'!$V$40</f>
        <v>0</v>
      </c>
      <c r="K13" s="83"/>
    </row>
    <row r="14" spans="1:13" ht="15.75" thickBot="1" x14ac:dyDescent="0.3">
      <c r="C14" t="s">
        <v>136</v>
      </c>
      <c r="K14" s="83"/>
      <c r="L14" s="89">
        <f>'2016 Data'!V44</f>
        <v>0</v>
      </c>
      <c r="M14" s="89">
        <f>'2016 Data'!V50</f>
        <v>0</v>
      </c>
    </row>
    <row r="15" spans="1:13" ht="15.75" thickBot="1" x14ac:dyDescent="0.3">
      <c r="C15" t="s">
        <v>137</v>
      </c>
      <c r="H15" s="93"/>
      <c r="K15" s="83"/>
      <c r="L15" s="89">
        <f>'2016 Data'!V45</f>
        <v>0</v>
      </c>
      <c r="M15" s="89">
        <f>'2016 Data'!V51</f>
        <v>0</v>
      </c>
    </row>
    <row r="16" spans="1:13" ht="15.75" thickBot="1" x14ac:dyDescent="0.3">
      <c r="C16" t="s">
        <v>138</v>
      </c>
      <c r="H16" s="93"/>
      <c r="K16" s="83"/>
      <c r="L16" s="89">
        <f>'2016 Data'!V46</f>
        <v>0</v>
      </c>
      <c r="M16" s="89">
        <f>'2016 Data'!V52</f>
        <v>0</v>
      </c>
    </row>
    <row r="17" spans="1:14" ht="15.75" thickBot="1" x14ac:dyDescent="0.3">
      <c r="C17" t="s">
        <v>134</v>
      </c>
      <c r="G17" s="29" t="s">
        <v>139</v>
      </c>
      <c r="H17" s="14"/>
      <c r="J17" s="1"/>
      <c r="K17" s="83"/>
      <c r="L17" s="94">
        <f>SUM(L14:L16)</f>
        <v>0</v>
      </c>
      <c r="M17" s="94">
        <f>SUM(M14:M16)</f>
        <v>0</v>
      </c>
    </row>
    <row r="18" spans="1:14" ht="16.5" thickTop="1" thickBot="1" x14ac:dyDescent="0.3">
      <c r="B18" t="s">
        <v>7</v>
      </c>
      <c r="G18" s="114">
        <f>'2017 Data'!$L$29</f>
        <v>0</v>
      </c>
      <c r="H18" s="5"/>
      <c r="I18" s="5"/>
      <c r="J18" s="1"/>
      <c r="K18" s="83"/>
    </row>
    <row r="19" spans="1:14" ht="15" x14ac:dyDescent="0.25">
      <c r="H19" s="13"/>
      <c r="I19" s="80"/>
      <c r="J19" s="1"/>
      <c r="K19" s="83"/>
      <c r="L19" s="1"/>
      <c r="M19" s="1"/>
    </row>
    <row r="20" spans="1:14" x14ac:dyDescent="0.3">
      <c r="A20" s="7" t="s">
        <v>11</v>
      </c>
      <c r="C20" s="7"/>
      <c r="D20" s="7"/>
      <c r="E20" s="7"/>
      <c r="F20" s="4"/>
    </row>
    <row r="21" spans="1:14" x14ac:dyDescent="0.3">
      <c r="B21" s="8" t="s">
        <v>12</v>
      </c>
      <c r="C21" s="8"/>
      <c r="D21" s="8"/>
      <c r="E21" s="8"/>
      <c r="F21" s="182"/>
      <c r="L21" s="1"/>
    </row>
    <row r="22" spans="1:14" ht="15" thickBot="1" x14ac:dyDescent="0.35">
      <c r="B22" s="7"/>
      <c r="C22" s="7"/>
      <c r="D22" s="7"/>
      <c r="E22" s="7"/>
      <c r="F22" s="4"/>
      <c r="H22" s="39"/>
    </row>
    <row r="23" spans="1:14" ht="15" thickBot="1" x14ac:dyDescent="0.35">
      <c r="B23" t="s">
        <v>13</v>
      </c>
      <c r="G23" s="7"/>
      <c r="H23" s="7"/>
      <c r="I23" s="4"/>
      <c r="L23" s="89">
        <f>'2017 Data'!$L$26</f>
        <v>34478533</v>
      </c>
    </row>
    <row r="24" spans="1:14" x14ac:dyDescent="0.3">
      <c r="G24" s="7"/>
      <c r="H24" s="7"/>
      <c r="I24" s="4"/>
      <c r="N24" s="24"/>
    </row>
    <row r="25" spans="1:14" ht="15" thickBot="1" x14ac:dyDescent="0.35">
      <c r="B25" t="s">
        <v>14</v>
      </c>
      <c r="G25" s="7"/>
      <c r="H25" s="7"/>
      <c r="I25" s="4"/>
    </row>
    <row r="26" spans="1:14" ht="13.5" customHeight="1" thickBot="1" x14ac:dyDescent="0.35">
      <c r="B26" t="s">
        <v>15</v>
      </c>
      <c r="D26" t="s">
        <v>83</v>
      </c>
      <c r="L26" s="89">
        <f>L23*G18</f>
        <v>0</v>
      </c>
    </row>
    <row r="27" spans="1:14" ht="15" thickBot="1" x14ac:dyDescent="0.35"/>
    <row r="28" spans="1:14" ht="15" thickBot="1" x14ac:dyDescent="0.35">
      <c r="B28" t="s">
        <v>89</v>
      </c>
      <c r="L28" s="89">
        <f>'2017 Data'!$V$24</f>
        <v>0</v>
      </c>
    </row>
    <row r="30" spans="1:14" ht="15" thickBot="1" x14ac:dyDescent="0.35">
      <c r="B30" s="7" t="s">
        <v>144</v>
      </c>
      <c r="C30" s="7"/>
      <c r="D30" s="7"/>
      <c r="E30" s="7"/>
      <c r="F30" s="4"/>
      <c r="G30" s="7"/>
      <c r="L30" s="3">
        <f>L26-L28</f>
        <v>0</v>
      </c>
    </row>
    <row r="31" spans="1:14" ht="15" thickTop="1" x14ac:dyDescent="0.3"/>
    <row r="33" spans="1:15" x14ac:dyDescent="0.3">
      <c r="A33" s="25" t="s">
        <v>23</v>
      </c>
      <c r="J33" s="266" t="s">
        <v>24</v>
      </c>
      <c r="K33" s="266"/>
      <c r="L33" s="266"/>
      <c r="N33" s="8" t="s">
        <v>25</v>
      </c>
      <c r="O33" s="12"/>
    </row>
    <row r="34" spans="1:15" x14ac:dyDescent="0.3">
      <c r="J34" s="26">
        <v>42551</v>
      </c>
      <c r="K34" s="26"/>
      <c r="L34" s="26">
        <v>42916</v>
      </c>
    </row>
    <row r="35" spans="1:15" x14ac:dyDescent="0.3">
      <c r="J35" s="78">
        <f>G13</f>
        <v>0</v>
      </c>
      <c r="K35" s="36"/>
      <c r="L35" s="78">
        <f>G18</f>
        <v>0</v>
      </c>
      <c r="N35" s="29" t="s">
        <v>26</v>
      </c>
      <c r="O35" s="29" t="s">
        <v>27</v>
      </c>
    </row>
    <row r="36" spans="1:15" ht="15" thickBot="1" x14ac:dyDescent="0.35">
      <c r="A36" s="13" t="s">
        <v>47</v>
      </c>
      <c r="J36" s="182" t="s">
        <v>16</v>
      </c>
      <c r="K36" s="182"/>
      <c r="L36" s="182" t="s">
        <v>17</v>
      </c>
      <c r="N36" s="184" t="s">
        <v>28</v>
      </c>
      <c r="O36" s="184" t="s">
        <v>28</v>
      </c>
    </row>
    <row r="37" spans="1:15" ht="15" thickBot="1" x14ac:dyDescent="0.35">
      <c r="B37" t="s">
        <v>140</v>
      </c>
      <c r="D37" s="17"/>
      <c r="J37" s="1">
        <f>L14</f>
        <v>0</v>
      </c>
      <c r="L37" s="89">
        <f>'2017 Data'!V43</f>
        <v>0</v>
      </c>
      <c r="N37" s="1">
        <f>L37-J37</f>
        <v>0</v>
      </c>
    </row>
    <row r="38" spans="1:15" ht="15" thickBot="1" x14ac:dyDescent="0.35">
      <c r="B38" t="s">
        <v>141</v>
      </c>
      <c r="J38" s="1">
        <f>L15</f>
        <v>0</v>
      </c>
      <c r="L38" s="89">
        <f>'2017 Data'!V44</f>
        <v>0</v>
      </c>
      <c r="N38" s="1">
        <f>L38-J38</f>
        <v>0</v>
      </c>
      <c r="O38" s="1"/>
    </row>
    <row r="39" spans="1:15" ht="15" thickBot="1" x14ac:dyDescent="0.35">
      <c r="B39" t="s">
        <v>142</v>
      </c>
      <c r="J39" s="1">
        <f>L16</f>
        <v>0</v>
      </c>
      <c r="L39" s="89">
        <f>'2017 Data'!V45</f>
        <v>0</v>
      </c>
      <c r="N39" s="1">
        <f>L39-J39</f>
        <v>0</v>
      </c>
      <c r="O39" s="1"/>
    </row>
    <row r="40" spans="1:15" ht="15" thickBot="1" x14ac:dyDescent="0.35">
      <c r="A40" s="40" t="s">
        <v>61</v>
      </c>
      <c r="B40" s="13"/>
      <c r="N40" s="1"/>
      <c r="O40" s="1"/>
    </row>
    <row r="41" spans="1:15" ht="15" thickBot="1" x14ac:dyDescent="0.35">
      <c r="B41" t="s">
        <v>140</v>
      </c>
      <c r="J41" s="1">
        <f>M14</f>
        <v>0</v>
      </c>
      <c r="L41" s="89">
        <f>'2017 Data'!V49</f>
        <v>0</v>
      </c>
      <c r="N41" s="1"/>
      <c r="O41" s="1">
        <f>L41-J41</f>
        <v>0</v>
      </c>
    </row>
    <row r="42" spans="1:15" ht="15" thickBot="1" x14ac:dyDescent="0.35">
      <c r="B42" t="s">
        <v>141</v>
      </c>
      <c r="J42" s="1">
        <f>M15</f>
        <v>0</v>
      </c>
      <c r="L42" s="89">
        <f>'2017 Data'!V50</f>
        <v>0</v>
      </c>
      <c r="N42" s="1"/>
      <c r="O42" s="1">
        <f>L42-J42</f>
        <v>0</v>
      </c>
    </row>
    <row r="43" spans="1:15" ht="15" thickBot="1" x14ac:dyDescent="0.35">
      <c r="B43" t="s">
        <v>142</v>
      </c>
      <c r="J43" s="1">
        <f>M16</f>
        <v>0</v>
      </c>
      <c r="L43" s="89">
        <f>'2017 Data'!V51</f>
        <v>0</v>
      </c>
      <c r="N43" s="1"/>
      <c r="O43" s="1">
        <f>L43-J43</f>
        <v>0</v>
      </c>
    </row>
    <row r="44" spans="1:15" ht="15" thickBot="1" x14ac:dyDescent="0.35">
      <c r="N44" s="1"/>
      <c r="O44" s="1"/>
    </row>
    <row r="45" spans="1:15" ht="15" thickBot="1" x14ac:dyDescent="0.35">
      <c r="A45" s="13" t="s">
        <v>19</v>
      </c>
      <c r="J45" s="1">
        <f>J13:K13</f>
        <v>0</v>
      </c>
      <c r="K45" s="83"/>
      <c r="L45" s="89">
        <f>'2017 Data'!$V$39</f>
        <v>0</v>
      </c>
      <c r="O45" s="1">
        <f>(L45-J45)</f>
        <v>0</v>
      </c>
    </row>
    <row r="46" spans="1:15" ht="15" thickBot="1" x14ac:dyDescent="0.35">
      <c r="A46" s="13"/>
      <c r="E46" s="29"/>
      <c r="H46" s="29" t="s">
        <v>84</v>
      </c>
      <c r="N46" s="1"/>
      <c r="O46" s="1"/>
    </row>
    <row r="47" spans="1:15" ht="15" thickBot="1" x14ac:dyDescent="0.35">
      <c r="A47" s="13" t="s">
        <v>31</v>
      </c>
      <c r="E47" s="89">
        <f>'2017 Data'!$L$10</f>
        <v>33660404</v>
      </c>
      <c r="G47" t="s">
        <v>34</v>
      </c>
      <c r="H47" s="89">
        <f>'2017 Data'!$L$54</f>
        <v>0</v>
      </c>
      <c r="J47" s="78">
        <f>G18</f>
        <v>0</v>
      </c>
      <c r="K47" s="85"/>
      <c r="L47" s="16">
        <f>ROUND(E47*J47,0)</f>
        <v>0</v>
      </c>
      <c r="N47" s="1"/>
      <c r="O47" s="1"/>
    </row>
    <row r="48" spans="1:15" x14ac:dyDescent="0.3">
      <c r="A48" s="13"/>
      <c r="E48" s="29" t="s">
        <v>32</v>
      </c>
      <c r="H48" s="29"/>
      <c r="J48" s="78" t="s">
        <v>33</v>
      </c>
      <c r="L48" s="29" t="s">
        <v>143</v>
      </c>
      <c r="M48" s="30"/>
    </row>
    <row r="49" spans="1:15" x14ac:dyDescent="0.3">
      <c r="A49" s="13"/>
      <c r="E49" s="29"/>
      <c r="H49" s="29"/>
      <c r="J49" s="78"/>
      <c r="L49" s="29"/>
      <c r="M49" s="30"/>
    </row>
    <row r="50" spans="1:15" s="214" customFormat="1" x14ac:dyDescent="0.3">
      <c r="A50" s="13"/>
      <c r="E50" s="29"/>
      <c r="F50" s="29"/>
      <c r="H50" s="29"/>
      <c r="I50" s="29"/>
      <c r="J50" s="78"/>
      <c r="K50" s="29"/>
      <c r="L50" s="29"/>
      <c r="M50" s="215"/>
    </row>
    <row r="51" spans="1:15" s="214" customFormat="1" x14ac:dyDescent="0.3">
      <c r="A51" s="13"/>
      <c r="E51" s="29"/>
      <c r="F51" s="29"/>
      <c r="H51" s="29"/>
      <c r="I51" s="29"/>
      <c r="J51" s="78"/>
      <c r="K51" s="29"/>
      <c r="L51" s="29"/>
      <c r="M51" s="215"/>
    </row>
    <row r="54" spans="1:15" s="214" customFormat="1" x14ac:dyDescent="0.3">
      <c r="A54" s="11" t="s">
        <v>52</v>
      </c>
      <c r="B54"/>
      <c r="C54"/>
      <c r="D54"/>
      <c r="F54" s="29"/>
      <c r="I54" s="29"/>
      <c r="K54" s="29"/>
    </row>
    <row r="55" spans="1:15" s="214" customFormat="1" x14ac:dyDescent="0.3">
      <c r="A55"/>
      <c r="B55" t="s">
        <v>85</v>
      </c>
      <c r="C55"/>
      <c r="D55"/>
      <c r="F55" s="29"/>
      <c r="I55" s="29"/>
      <c r="K55" s="29"/>
    </row>
    <row r="56" spans="1:15" x14ac:dyDescent="0.3">
      <c r="J56" s="266" t="s">
        <v>24</v>
      </c>
      <c r="K56" s="266"/>
      <c r="L56" s="266"/>
      <c r="N56" s="8" t="s">
        <v>25</v>
      </c>
      <c r="O56" s="12"/>
    </row>
    <row r="57" spans="1:15" x14ac:dyDescent="0.3">
      <c r="J57" s="26">
        <v>42551</v>
      </c>
      <c r="K57" s="26"/>
      <c r="L57" s="26">
        <v>42916</v>
      </c>
    </row>
    <row r="58" spans="1:15" x14ac:dyDescent="0.3">
      <c r="H58" s="10" t="s">
        <v>35</v>
      </c>
      <c r="J58" s="78">
        <f>G13</f>
        <v>0</v>
      </c>
      <c r="K58" s="36"/>
      <c r="L58" s="78">
        <f>L35</f>
        <v>0</v>
      </c>
      <c r="N58" s="29" t="s">
        <v>26</v>
      </c>
      <c r="O58" s="29" t="s">
        <v>27</v>
      </c>
    </row>
    <row r="59" spans="1:15" x14ac:dyDescent="0.3">
      <c r="H59" s="8" t="s">
        <v>277</v>
      </c>
      <c r="J59" s="182" t="s">
        <v>16</v>
      </c>
      <c r="K59" s="182"/>
      <c r="L59" s="182" t="s">
        <v>17</v>
      </c>
      <c r="N59" s="184" t="s">
        <v>28</v>
      </c>
      <c r="O59" s="184" t="s">
        <v>28</v>
      </c>
    </row>
    <row r="61" spans="1:15" x14ac:dyDescent="0.3">
      <c r="B61" t="s">
        <v>29</v>
      </c>
      <c r="H61" s="1">
        <f>'2016 Data'!$L$15</f>
        <v>86308255</v>
      </c>
      <c r="J61" s="30">
        <f>ROUND(H61*J58,0)</f>
        <v>0</v>
      </c>
      <c r="K61" s="86"/>
      <c r="L61" s="30">
        <f>ROUND(H61*L58,0)</f>
        <v>0</v>
      </c>
      <c r="N61" s="30">
        <f>L61-J61</f>
        <v>0</v>
      </c>
      <c r="O61" s="30"/>
    </row>
    <row r="62" spans="1:15" x14ac:dyDescent="0.3">
      <c r="H62" s="1"/>
      <c r="J62" s="30"/>
      <c r="K62" s="86"/>
      <c r="L62" s="30"/>
      <c r="N62" s="31"/>
    </row>
    <row r="63" spans="1:15" x14ac:dyDescent="0.3">
      <c r="B63" t="s">
        <v>30</v>
      </c>
      <c r="H63" s="1">
        <f>M11</f>
        <v>45297202</v>
      </c>
      <c r="J63" s="30">
        <f>ROUND(H63*J58,0)</f>
        <v>0</v>
      </c>
      <c r="K63" s="86"/>
      <c r="L63" s="30">
        <f>ROUND(H63*L58,0)</f>
        <v>0</v>
      </c>
      <c r="O63" s="30">
        <f>L63-J63</f>
        <v>0</v>
      </c>
    </row>
    <row r="64" spans="1:15" x14ac:dyDescent="0.3">
      <c r="J64" s="30"/>
      <c r="K64" s="86"/>
      <c r="L64" s="30"/>
      <c r="N64" s="31"/>
    </row>
    <row r="65" spans="1:15" x14ac:dyDescent="0.3">
      <c r="B65" t="s">
        <v>19</v>
      </c>
      <c r="H65" s="30">
        <f>J7</f>
        <v>20390582</v>
      </c>
      <c r="J65" s="30">
        <f>ROUND(H65*J58,0)</f>
        <v>0</v>
      </c>
      <c r="K65" s="86"/>
      <c r="L65" s="30">
        <f>ROUND(H65*L58,0)</f>
        <v>0</v>
      </c>
      <c r="N65" s="15"/>
      <c r="O65" s="15">
        <f>(L65-J65)</f>
        <v>0</v>
      </c>
    </row>
    <row r="67" spans="1:15" x14ac:dyDescent="0.3">
      <c r="C67" t="s">
        <v>36</v>
      </c>
      <c r="N67" s="9">
        <f>SUM(N61:N65)</f>
        <v>0</v>
      </c>
      <c r="O67" s="9">
        <f>SUM(O61:O65)</f>
        <v>0</v>
      </c>
    </row>
    <row r="69" spans="1:15" x14ac:dyDescent="0.3">
      <c r="C69" t="s">
        <v>37</v>
      </c>
      <c r="H69" s="7"/>
      <c r="N69" s="1"/>
      <c r="O69" s="30">
        <f>+N67-O67</f>
        <v>0</v>
      </c>
    </row>
    <row r="70" spans="1:15" x14ac:dyDescent="0.3">
      <c r="C70" t="s">
        <v>38</v>
      </c>
      <c r="N70" s="23"/>
      <c r="O70" s="23"/>
    </row>
    <row r="71" spans="1:15" x14ac:dyDescent="0.3">
      <c r="N71" s="1"/>
      <c r="O71" s="1"/>
    </row>
    <row r="72" spans="1:15" ht="15" thickBot="1" x14ac:dyDescent="0.35">
      <c r="C72" s="7" t="s">
        <v>39</v>
      </c>
      <c r="D72" s="7"/>
      <c r="E72" s="7"/>
      <c r="F72" s="4"/>
      <c r="G72" s="7"/>
      <c r="N72" s="16">
        <f>N67+N69</f>
        <v>0</v>
      </c>
      <c r="O72" s="16">
        <f>O67+O69</f>
        <v>0</v>
      </c>
    </row>
    <row r="73" spans="1:15" ht="15" thickTop="1" x14ac:dyDescent="0.3"/>
    <row r="74" spans="1:15" x14ac:dyDescent="0.3">
      <c r="J74" s="4" t="s">
        <v>41</v>
      </c>
      <c r="K74" s="4"/>
    </row>
    <row r="75" spans="1:15" x14ac:dyDescent="0.3">
      <c r="A75" s="11" t="s">
        <v>53</v>
      </c>
      <c r="J75" s="4" t="s">
        <v>278</v>
      </c>
      <c r="K75" s="4"/>
      <c r="L75" s="4" t="s">
        <v>42</v>
      </c>
    </row>
    <row r="76" spans="1:15" x14ac:dyDescent="0.3">
      <c r="B76" t="s">
        <v>86</v>
      </c>
      <c r="J76" s="78">
        <f>L35</f>
        <v>0</v>
      </c>
      <c r="K76" s="37"/>
      <c r="L76" s="4" t="s">
        <v>0</v>
      </c>
      <c r="N76" s="4" t="s">
        <v>43</v>
      </c>
    </row>
    <row r="77" spans="1:15" ht="15" thickBot="1" x14ac:dyDescent="0.35">
      <c r="H77" s="8" t="s">
        <v>40</v>
      </c>
      <c r="J77" s="182" t="s">
        <v>16</v>
      </c>
      <c r="K77" s="182"/>
      <c r="L77" s="182" t="s">
        <v>17</v>
      </c>
      <c r="N77" s="182" t="s">
        <v>28</v>
      </c>
    </row>
    <row r="78" spans="1:15" ht="15" thickBot="1" x14ac:dyDescent="0.35">
      <c r="B78" t="s">
        <v>87</v>
      </c>
      <c r="H78" s="253">
        <v>34442710</v>
      </c>
      <c r="J78" s="30">
        <f>H78*J76</f>
        <v>0</v>
      </c>
      <c r="K78" s="86"/>
      <c r="L78" s="1">
        <f>+L28</f>
        <v>0</v>
      </c>
      <c r="N78" s="30">
        <f>ROUND(L78-J78,0)</f>
        <v>0</v>
      </c>
    </row>
    <row r="79" spans="1:15" x14ac:dyDescent="0.3">
      <c r="B79" t="s">
        <v>280</v>
      </c>
    </row>
    <row r="82" spans="1:12" x14ac:dyDescent="0.3">
      <c r="A82" s="7" t="s">
        <v>44</v>
      </c>
      <c r="B82" s="7"/>
      <c r="C82" s="7"/>
      <c r="D82" s="7"/>
      <c r="E82" s="7"/>
      <c r="F82" s="4"/>
      <c r="G82" s="7"/>
      <c r="H82" s="4" t="s">
        <v>47</v>
      </c>
      <c r="J82" s="4" t="s">
        <v>189</v>
      </c>
      <c r="K82" s="4"/>
      <c r="L82" s="4" t="s">
        <v>49</v>
      </c>
    </row>
    <row r="83" spans="1:12" x14ac:dyDescent="0.3">
      <c r="A83" s="10" t="s">
        <v>10</v>
      </c>
      <c r="B83" s="25" t="s">
        <v>57</v>
      </c>
      <c r="C83" s="10"/>
      <c r="D83" s="10"/>
      <c r="E83" s="10"/>
      <c r="F83" s="6"/>
      <c r="G83" s="10"/>
      <c r="H83" s="182" t="s">
        <v>48</v>
      </c>
      <c r="J83" s="182" t="s">
        <v>190</v>
      </c>
      <c r="K83" s="182"/>
      <c r="L83" s="182" t="s">
        <v>50</v>
      </c>
    </row>
    <row r="84" spans="1:12" x14ac:dyDescent="0.3">
      <c r="C84" t="s">
        <v>88</v>
      </c>
    </row>
    <row r="85" spans="1:12" x14ac:dyDescent="0.3">
      <c r="I85" s="4"/>
    </row>
    <row r="86" spans="1:12" x14ac:dyDescent="0.3">
      <c r="B86" t="s">
        <v>46</v>
      </c>
      <c r="H86" s="2">
        <f>J86-L86</f>
        <v>0</v>
      </c>
      <c r="I86" s="49"/>
      <c r="J86" s="2">
        <f>-O69</f>
        <v>0</v>
      </c>
      <c r="K86" s="22"/>
      <c r="L86" s="2">
        <f>-ROUND(O69/H94,0)</f>
        <v>0</v>
      </c>
    </row>
    <row r="87" spans="1:12" x14ac:dyDescent="0.3">
      <c r="H87" s="2"/>
      <c r="I87" s="81"/>
      <c r="J87" s="2"/>
      <c r="K87" s="22"/>
      <c r="L87" s="18"/>
    </row>
    <row r="88" spans="1:12" x14ac:dyDescent="0.3">
      <c r="B88" t="s">
        <v>45</v>
      </c>
      <c r="H88" s="15">
        <f>+N78-L88</f>
        <v>0</v>
      </c>
      <c r="I88" s="81"/>
      <c r="J88" s="15">
        <f>N78</f>
        <v>0</v>
      </c>
      <c r="K88" s="51"/>
      <c r="L88" s="15">
        <f>ROUND(+N78/H94,0)</f>
        <v>0</v>
      </c>
    </row>
    <row r="89" spans="1:12" x14ac:dyDescent="0.3">
      <c r="H89" s="2"/>
      <c r="I89" s="22"/>
      <c r="J89" s="2"/>
      <c r="K89" s="22"/>
    </row>
    <row r="90" spans="1:12" ht="15" thickBot="1" x14ac:dyDescent="0.35">
      <c r="C90" s="7" t="s">
        <v>51</v>
      </c>
      <c r="H90" s="38">
        <f>H86+H88</f>
        <v>0</v>
      </c>
      <c r="I90" s="22"/>
      <c r="J90" s="38">
        <f>J86+J88</f>
        <v>0</v>
      </c>
      <c r="K90" s="19"/>
      <c r="L90" s="38">
        <f>L86+L88</f>
        <v>0</v>
      </c>
    </row>
    <row r="91" spans="1:12" ht="15" thickTop="1" x14ac:dyDescent="0.3">
      <c r="H91" s="34"/>
      <c r="I91" s="185"/>
      <c r="J91" s="34"/>
      <c r="K91" s="82"/>
      <c r="L91" s="34"/>
    </row>
    <row r="92" spans="1:12" x14ac:dyDescent="0.3">
      <c r="H92" s="14" t="s">
        <v>177</v>
      </c>
      <c r="I92" s="4"/>
      <c r="L92" s="14" t="s">
        <v>178</v>
      </c>
    </row>
    <row r="93" spans="1:12" x14ac:dyDescent="0.3">
      <c r="H93" s="34"/>
      <c r="I93" s="82"/>
      <c r="J93" s="34"/>
      <c r="K93" s="82"/>
      <c r="L93" s="34"/>
    </row>
    <row r="94" spans="1:12" x14ac:dyDescent="0.3">
      <c r="B94" t="s">
        <v>79</v>
      </c>
      <c r="H94">
        <f>'2017 Data'!$E$57</f>
        <v>5.3</v>
      </c>
      <c r="I94" s="5"/>
      <c r="J94" s="34" t="s">
        <v>80</v>
      </c>
      <c r="K94" s="82"/>
    </row>
    <row r="95" spans="1:12" x14ac:dyDescent="0.3">
      <c r="H95" s="82"/>
      <c r="J95" s="34"/>
      <c r="K95" s="82"/>
      <c r="L95" s="34"/>
    </row>
    <row r="96" spans="1:12" x14ac:dyDescent="0.3">
      <c r="I96" s="5"/>
      <c r="J96" s="34"/>
      <c r="K96" s="82"/>
      <c r="L96" s="34"/>
    </row>
    <row r="97" spans="1:12" x14ac:dyDescent="0.3">
      <c r="I97" s="5"/>
      <c r="J97" s="34"/>
      <c r="K97" s="82"/>
      <c r="L97" s="34"/>
    </row>
    <row r="98" spans="1:12" x14ac:dyDescent="0.3">
      <c r="I98" s="5"/>
      <c r="J98" s="34"/>
      <c r="K98" s="82"/>
      <c r="L98" s="34"/>
    </row>
    <row r="99" spans="1:12" s="214" customFormat="1" x14ac:dyDescent="0.3">
      <c r="F99" s="29"/>
      <c r="I99" s="5"/>
      <c r="J99" s="34"/>
      <c r="K99" s="82"/>
      <c r="L99" s="34"/>
    </row>
    <row r="100" spans="1:12" s="214" customFormat="1" x14ac:dyDescent="0.3">
      <c r="F100" s="29"/>
      <c r="I100" s="5"/>
      <c r="J100" s="34"/>
      <c r="K100" s="82"/>
      <c r="L100" s="34"/>
    </row>
    <row r="101" spans="1:12" x14ac:dyDescent="0.3">
      <c r="I101" s="5"/>
      <c r="J101" s="34"/>
      <c r="K101" s="82"/>
      <c r="L101" s="34"/>
    </row>
    <row r="102" spans="1:12" x14ac:dyDescent="0.3">
      <c r="I102" s="5"/>
      <c r="J102" s="34"/>
      <c r="K102" s="82"/>
      <c r="L102" s="34"/>
    </row>
    <row r="103" spans="1:12" x14ac:dyDescent="0.3">
      <c r="I103" s="5"/>
      <c r="J103" s="34"/>
      <c r="K103" s="82"/>
      <c r="L103" s="34"/>
    </row>
    <row r="104" spans="1:12" x14ac:dyDescent="0.3">
      <c r="I104" s="5"/>
      <c r="J104" s="34"/>
      <c r="K104" s="82"/>
      <c r="L104" s="34"/>
    </row>
    <row r="105" spans="1:12" s="214" customFormat="1" x14ac:dyDescent="0.3">
      <c r="F105" s="29"/>
      <c r="I105" s="5"/>
      <c r="J105" s="34"/>
      <c r="K105" s="82"/>
      <c r="L105" s="34"/>
    </row>
    <row r="106" spans="1:12" s="214" customFormat="1" x14ac:dyDescent="0.3">
      <c r="F106" s="29"/>
      <c r="I106" s="5"/>
      <c r="J106" s="34"/>
      <c r="K106" s="82"/>
      <c r="L106" s="34"/>
    </row>
    <row r="107" spans="1:12" s="214" customFormat="1" x14ac:dyDescent="0.3">
      <c r="F107" s="29"/>
      <c r="I107" s="5"/>
      <c r="J107" s="34"/>
      <c r="K107" s="82"/>
      <c r="L107" s="34"/>
    </row>
    <row r="108" spans="1:12" x14ac:dyDescent="0.3">
      <c r="I108" s="5"/>
      <c r="J108" s="34"/>
      <c r="K108" s="82"/>
      <c r="L108" s="34"/>
    </row>
    <row r="109" spans="1:12" x14ac:dyDescent="0.3">
      <c r="I109" s="5"/>
      <c r="J109" s="34"/>
      <c r="K109" s="82"/>
      <c r="L109" s="34"/>
    </row>
    <row r="110" spans="1:12" x14ac:dyDescent="0.3">
      <c r="I110" s="5"/>
      <c r="J110" s="34"/>
      <c r="K110" s="82"/>
      <c r="L110" s="34"/>
    </row>
    <row r="111" spans="1:12" s="11" customFormat="1" x14ac:dyDescent="0.3">
      <c r="A111" s="11" t="s">
        <v>274</v>
      </c>
      <c r="F111" s="185"/>
      <c r="I111" s="185"/>
      <c r="K111" s="185"/>
    </row>
    <row r="112" spans="1:12" ht="15" thickBot="1" x14ac:dyDescent="0.35">
      <c r="H112" s="20" t="s">
        <v>20</v>
      </c>
      <c r="I112" s="4"/>
      <c r="J112" s="20" t="s">
        <v>21</v>
      </c>
      <c r="K112" s="41"/>
    </row>
    <row r="113" spans="1:15" ht="15" thickTop="1" x14ac:dyDescent="0.3">
      <c r="A113" t="s">
        <v>47</v>
      </c>
      <c r="H113" s="41"/>
      <c r="I113" s="4"/>
      <c r="J113" s="41"/>
      <c r="K113" s="41"/>
      <c r="M113" s="34"/>
      <c r="N113" s="34"/>
      <c r="O113" s="34"/>
    </row>
    <row r="114" spans="1:15" x14ac:dyDescent="0.3">
      <c r="B114" t="s">
        <v>59</v>
      </c>
      <c r="H114" s="1">
        <f>+N37</f>
        <v>0</v>
      </c>
      <c r="I114" s="83"/>
      <c r="J114" s="24">
        <v>0</v>
      </c>
      <c r="K114" s="87"/>
      <c r="M114" s="34"/>
      <c r="N114" s="34"/>
      <c r="O114" s="34"/>
    </row>
    <row r="115" spans="1:15" x14ac:dyDescent="0.3">
      <c r="B115" t="s">
        <v>148</v>
      </c>
      <c r="H115" s="18">
        <f>+N38</f>
        <v>0</v>
      </c>
      <c r="I115" s="83"/>
      <c r="J115" s="24"/>
      <c r="K115" s="87"/>
      <c r="M115" s="34"/>
      <c r="N115" s="34"/>
      <c r="O115" s="34"/>
    </row>
    <row r="116" spans="1:15" x14ac:dyDescent="0.3">
      <c r="B116" t="s">
        <v>146</v>
      </c>
      <c r="H116" s="2">
        <f>N39</f>
        <v>0</v>
      </c>
      <c r="I116" s="22"/>
      <c r="J116" s="2"/>
      <c r="K116" s="87"/>
      <c r="L116" t="s">
        <v>67</v>
      </c>
      <c r="M116" s="34"/>
      <c r="N116" s="34"/>
      <c r="O116" s="34"/>
    </row>
    <row r="117" spans="1:15" x14ac:dyDescent="0.3">
      <c r="B117" t="s">
        <v>234</v>
      </c>
      <c r="H117" s="2">
        <f>IF(H90&lt;0,0,H90)</f>
        <v>0</v>
      </c>
      <c r="I117" s="22"/>
      <c r="K117" s="81"/>
      <c r="M117" s="34"/>
      <c r="N117" s="34"/>
      <c r="O117" s="34"/>
    </row>
    <row r="118" spans="1:15" x14ac:dyDescent="0.3">
      <c r="A118" t="s">
        <v>55</v>
      </c>
      <c r="H118" s="2"/>
      <c r="I118" s="22"/>
      <c r="J118" s="2"/>
      <c r="M118" s="34"/>
      <c r="N118" s="34"/>
      <c r="O118" s="34"/>
    </row>
    <row r="119" spans="1:15" x14ac:dyDescent="0.3">
      <c r="B119" t="s">
        <v>55</v>
      </c>
      <c r="H119" s="2">
        <f>L47</f>
        <v>0</v>
      </c>
      <c r="I119" s="22"/>
      <c r="J119" s="2"/>
      <c r="K119" s="22"/>
      <c r="M119" s="34"/>
      <c r="N119" s="34"/>
      <c r="O119" s="34"/>
    </row>
    <row r="120" spans="1:15" ht="15" thickBot="1" x14ac:dyDescent="0.35">
      <c r="B120" t="s">
        <v>58</v>
      </c>
      <c r="H120" s="2">
        <f>L90</f>
        <v>0</v>
      </c>
      <c r="I120" s="22"/>
      <c r="J120" s="2"/>
      <c r="K120" s="22"/>
      <c r="M120" s="34"/>
      <c r="N120" s="34"/>
      <c r="O120" s="34"/>
    </row>
    <row r="121" spans="1:15" ht="15" thickBot="1" x14ac:dyDescent="0.35">
      <c r="B121" t="s">
        <v>63</v>
      </c>
      <c r="H121" s="237"/>
      <c r="I121" s="22"/>
      <c r="J121" s="2"/>
      <c r="K121" s="22"/>
      <c r="M121" s="34"/>
      <c r="N121" s="34"/>
      <c r="O121" s="34"/>
    </row>
    <row r="122" spans="1:15" x14ac:dyDescent="0.3">
      <c r="A122" t="s">
        <v>61</v>
      </c>
      <c r="H122" s="2"/>
      <c r="I122" s="22"/>
      <c r="J122" s="2"/>
      <c r="K122" s="22"/>
      <c r="M122" s="34"/>
      <c r="N122" s="34"/>
      <c r="O122" s="34"/>
    </row>
    <row r="123" spans="1:15" x14ac:dyDescent="0.3">
      <c r="B123" t="s">
        <v>145</v>
      </c>
      <c r="H123" s="2">
        <f>-O41</f>
        <v>0</v>
      </c>
      <c r="I123" s="22"/>
      <c r="J123" s="2"/>
      <c r="K123" s="22"/>
      <c r="M123" s="34"/>
      <c r="N123" s="34"/>
      <c r="O123" s="34"/>
    </row>
    <row r="124" spans="1:15" x14ac:dyDescent="0.3">
      <c r="B124" t="s">
        <v>60</v>
      </c>
      <c r="H124" s="2">
        <f>-O42</f>
        <v>0</v>
      </c>
      <c r="I124" s="22"/>
      <c r="J124" s="2"/>
      <c r="K124" s="22"/>
      <c r="M124" s="34"/>
      <c r="N124" s="34"/>
      <c r="O124" s="34"/>
    </row>
    <row r="125" spans="1:15" x14ac:dyDescent="0.3">
      <c r="B125" t="s">
        <v>147</v>
      </c>
      <c r="H125" s="2">
        <f>-O43</f>
        <v>0</v>
      </c>
      <c r="I125" s="22"/>
      <c r="J125" s="2"/>
      <c r="K125" s="22"/>
      <c r="L125" t="s">
        <v>67</v>
      </c>
      <c r="M125" s="34"/>
      <c r="N125" s="34"/>
      <c r="O125" s="34"/>
    </row>
    <row r="126" spans="1:15" x14ac:dyDescent="0.3">
      <c r="B126" s="214" t="s">
        <v>149</v>
      </c>
      <c r="H126" s="2"/>
      <c r="I126" s="22"/>
      <c r="J126" s="2">
        <f>IF(H90&lt;0,-H90,0)</f>
        <v>0</v>
      </c>
      <c r="K126" s="22"/>
    </row>
    <row r="127" spans="1:15" x14ac:dyDescent="0.3">
      <c r="A127" t="s">
        <v>56</v>
      </c>
      <c r="H127" s="2"/>
      <c r="I127" s="22"/>
      <c r="J127" s="2"/>
      <c r="K127" s="22"/>
    </row>
    <row r="128" spans="1:15" x14ac:dyDescent="0.3">
      <c r="B128" t="s">
        <v>265</v>
      </c>
      <c r="H128" s="2"/>
      <c r="I128" s="22"/>
      <c r="J128" s="2">
        <f>L28</f>
        <v>0</v>
      </c>
      <c r="K128" s="22"/>
      <c r="L128" s="223" t="s">
        <v>233</v>
      </c>
    </row>
    <row r="129" spans="1:16" x14ac:dyDescent="0.3">
      <c r="A129" t="s">
        <v>19</v>
      </c>
      <c r="H129" s="2"/>
      <c r="I129" s="22"/>
      <c r="J129" s="2">
        <f>O45</f>
        <v>0</v>
      </c>
      <c r="K129" s="22"/>
    </row>
    <row r="130" spans="1:16" ht="28.5" customHeight="1" x14ac:dyDescent="0.3">
      <c r="A130" s="261" t="s">
        <v>225</v>
      </c>
      <c r="B130" s="261"/>
      <c r="C130" s="261"/>
      <c r="D130" s="261"/>
      <c r="E130" s="261"/>
      <c r="F130" s="261"/>
      <c r="G130" s="262"/>
      <c r="H130" s="238"/>
      <c r="I130" s="165"/>
      <c r="J130" s="238"/>
      <c r="K130" s="22"/>
      <c r="L130" s="260" t="s">
        <v>286</v>
      </c>
      <c r="M130" s="260"/>
      <c r="N130" s="260"/>
      <c r="O130" s="260"/>
      <c r="P130" s="260"/>
    </row>
    <row r="131" spans="1:16" x14ac:dyDescent="0.3">
      <c r="A131" s="116"/>
      <c r="B131" s="116" t="s">
        <v>211</v>
      </c>
      <c r="H131" s="238"/>
      <c r="I131" s="165"/>
      <c r="J131" s="238"/>
      <c r="K131" s="22"/>
      <c r="L131" s="260"/>
      <c r="M131" s="260"/>
      <c r="N131" s="260"/>
      <c r="O131" s="260"/>
      <c r="P131" s="260"/>
    </row>
    <row r="132" spans="1:16" x14ac:dyDescent="0.3">
      <c r="H132" s="2"/>
      <c r="I132" s="22"/>
      <c r="J132" s="2"/>
      <c r="K132" s="22"/>
      <c r="L132" s="260"/>
      <c r="M132" s="260"/>
      <c r="N132" s="260"/>
      <c r="O132" s="260"/>
      <c r="P132" s="260"/>
    </row>
    <row r="133" spans="1:16" ht="15" thickBot="1" x14ac:dyDescent="0.35">
      <c r="E133" t="s">
        <v>22</v>
      </c>
      <c r="H133" s="33">
        <f>SUM(H114:H132)</f>
        <v>0</v>
      </c>
      <c r="I133" s="84"/>
      <c r="J133" s="33">
        <f>SUM(J114:J132)</f>
        <v>0</v>
      </c>
      <c r="K133" s="88"/>
      <c r="L133" s="260"/>
      <c r="M133" s="260"/>
      <c r="N133" s="260"/>
      <c r="O133" s="260"/>
      <c r="P133" s="260"/>
    </row>
    <row r="134" spans="1:16" ht="15" thickTop="1" x14ac:dyDescent="0.3"/>
    <row r="135" spans="1:16" ht="15" thickBot="1" x14ac:dyDescent="0.35">
      <c r="G135" t="s">
        <v>18</v>
      </c>
      <c r="J135" s="35">
        <f>H133-J133</f>
        <v>0</v>
      </c>
      <c r="K135" s="88"/>
    </row>
    <row r="136" spans="1:16" ht="15" thickTop="1" x14ac:dyDescent="0.3">
      <c r="B136" t="s">
        <v>266</v>
      </c>
    </row>
    <row r="137" spans="1:16" x14ac:dyDescent="0.3">
      <c r="B137" t="s">
        <v>267</v>
      </c>
    </row>
    <row r="139" spans="1:16" x14ac:dyDescent="0.3">
      <c r="A139" s="11"/>
      <c r="L139" s="45"/>
      <c r="M139" s="45"/>
    </row>
    <row r="140" spans="1:16" x14ac:dyDescent="0.3">
      <c r="J140" s="14"/>
      <c r="L140" s="45"/>
      <c r="M140" s="45"/>
    </row>
    <row r="141" spans="1:16" x14ac:dyDescent="0.3">
      <c r="H141" s="29"/>
      <c r="J141" s="29"/>
      <c r="K141" s="22"/>
    </row>
    <row r="142" spans="1:16" x14ac:dyDescent="0.3">
      <c r="C142" s="44"/>
      <c r="H142" s="29"/>
      <c r="J142" s="29"/>
      <c r="K142"/>
    </row>
    <row r="143" spans="1:16" x14ac:dyDescent="0.3">
      <c r="C143" s="44"/>
      <c r="H143" s="29"/>
      <c r="J143" s="29"/>
      <c r="K143"/>
    </row>
    <row r="144" spans="1:16" x14ac:dyDescent="0.3">
      <c r="C144" s="44"/>
      <c r="H144" s="29"/>
      <c r="J144" s="29"/>
      <c r="K144"/>
    </row>
    <row r="145" spans="1:11" x14ac:dyDescent="0.3">
      <c r="C145" s="44"/>
      <c r="H145" s="29"/>
      <c r="J145" s="29"/>
      <c r="K145"/>
    </row>
    <row r="146" spans="1:11" x14ac:dyDescent="0.3">
      <c r="B146" s="45"/>
      <c r="C146" s="44"/>
      <c r="H146" s="29"/>
      <c r="J146" s="29"/>
      <c r="K146"/>
    </row>
    <row r="147" spans="1:11" x14ac:dyDescent="0.3">
      <c r="C147" s="44"/>
      <c r="H147" s="29"/>
      <c r="J147" s="29"/>
      <c r="K147"/>
    </row>
    <row r="148" spans="1:11" x14ac:dyDescent="0.3">
      <c r="B148" s="45"/>
      <c r="C148" s="44"/>
      <c r="H148" s="29"/>
      <c r="J148" s="29"/>
      <c r="K148"/>
    </row>
    <row r="149" spans="1:11" x14ac:dyDescent="0.3">
      <c r="B149" s="45"/>
      <c r="C149" s="44"/>
      <c r="H149" s="29"/>
      <c r="J149" s="29"/>
    </row>
    <row r="150" spans="1:11" x14ac:dyDescent="0.3">
      <c r="H150" s="29"/>
      <c r="J150" s="29"/>
    </row>
    <row r="151" spans="1:11" x14ac:dyDescent="0.3">
      <c r="H151" s="29"/>
      <c r="J151" s="29"/>
    </row>
    <row r="152" spans="1:11" x14ac:dyDescent="0.3">
      <c r="H152" s="29"/>
      <c r="J152" s="29"/>
    </row>
    <row r="153" spans="1:11" x14ac:dyDescent="0.3">
      <c r="A153" s="11"/>
      <c r="H153" s="29"/>
      <c r="J153" s="29"/>
    </row>
    <row r="154" spans="1:11" x14ac:dyDescent="0.3">
      <c r="H154" s="1"/>
      <c r="I154" s="22"/>
      <c r="J154" s="2"/>
      <c r="K154" s="22"/>
    </row>
    <row r="155" spans="1:11" x14ac:dyDescent="0.3">
      <c r="H155" s="1"/>
      <c r="I155" s="22"/>
      <c r="J155" s="2"/>
      <c r="K155" s="22"/>
    </row>
    <row r="156" spans="1:11" x14ac:dyDescent="0.3">
      <c r="H156" s="2"/>
      <c r="I156" s="22"/>
      <c r="J156" s="1"/>
      <c r="K156" s="22"/>
    </row>
    <row r="157" spans="1:11" x14ac:dyDescent="0.3">
      <c r="H157" s="2"/>
      <c r="I157" s="22"/>
      <c r="K157" s="22"/>
    </row>
    <row r="158" spans="1:11" x14ac:dyDescent="0.3">
      <c r="H158" s="2"/>
      <c r="I158" s="22"/>
      <c r="J158" s="1"/>
    </row>
    <row r="159" spans="1:11" x14ac:dyDescent="0.3">
      <c r="I159" s="22"/>
    </row>
    <row r="160" spans="1:11" x14ac:dyDescent="0.3">
      <c r="I160" s="22"/>
    </row>
  </sheetData>
  <mergeCells count="4">
    <mergeCell ref="J33:L33"/>
    <mergeCell ref="J56:L56"/>
    <mergeCell ref="A130:G130"/>
    <mergeCell ref="L130:P133"/>
  </mergeCells>
  <pageMargins left="0.7" right="0.7" top="0.75" bottom="0.75" header="0.3" footer="0.3"/>
  <pageSetup scale="64" fitToHeight="0" orientation="landscape" r:id="rId1"/>
  <rowBreaks count="1" manualBreakCount="1">
    <brk id="1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G10" zoomScaleNormal="100" workbookViewId="0">
      <selection activeCell="J17" sqref="J17"/>
    </sheetView>
  </sheetViews>
  <sheetFormatPr defaultRowHeight="14.4" x14ac:dyDescent="0.3"/>
  <cols>
    <col min="1" max="2" width="3.6640625" customWidth="1"/>
    <col min="3" max="3" width="13.109375" customWidth="1"/>
    <col min="4" max="4" width="11.88671875" customWidth="1"/>
    <col min="5" max="5" width="10.88671875" customWidth="1"/>
    <col min="7" max="16" width="14.6640625" customWidth="1"/>
    <col min="17" max="17" width="14.6640625" style="214" customWidth="1"/>
  </cols>
  <sheetData>
    <row r="1" spans="1:17" x14ac:dyDescent="0.3">
      <c r="A1" s="7" t="s">
        <v>90</v>
      </c>
    </row>
    <row r="3" spans="1:17" x14ac:dyDescent="0.3">
      <c r="B3" s="7" t="s">
        <v>126</v>
      </c>
      <c r="I3" t="s">
        <v>127</v>
      </c>
    </row>
    <row r="5" spans="1:17" x14ac:dyDescent="0.3">
      <c r="B5" s="7" t="s">
        <v>131</v>
      </c>
    </row>
    <row r="7" spans="1:17" x14ac:dyDescent="0.3">
      <c r="F7" s="29"/>
      <c r="G7" s="29"/>
      <c r="I7" s="263" t="s">
        <v>130</v>
      </c>
      <c r="J7" s="263"/>
      <c r="K7" s="263"/>
      <c r="L7" s="263"/>
      <c r="M7" s="263"/>
      <c r="N7" s="263"/>
      <c r="O7" s="263"/>
      <c r="P7" s="12"/>
      <c r="Q7" s="12"/>
    </row>
    <row r="8" spans="1:17" ht="30" customHeight="1" x14ac:dyDescent="0.3">
      <c r="A8" s="265" t="s">
        <v>228</v>
      </c>
      <c r="B8" s="265"/>
      <c r="C8" s="265"/>
      <c r="D8" s="265"/>
      <c r="E8" s="265"/>
      <c r="F8" s="220" t="s">
        <v>230</v>
      </c>
      <c r="G8" s="220" t="s">
        <v>231</v>
      </c>
      <c r="H8" s="220" t="s">
        <v>232</v>
      </c>
      <c r="I8" s="12">
        <v>2015</v>
      </c>
      <c r="J8" s="12">
        <v>2016</v>
      </c>
      <c r="K8" s="12">
        <v>2017</v>
      </c>
      <c r="L8" s="12">
        <v>2018</v>
      </c>
      <c r="M8" s="12">
        <v>2019</v>
      </c>
      <c r="N8" s="12">
        <v>2020</v>
      </c>
      <c r="O8" s="12">
        <v>2021</v>
      </c>
      <c r="P8" s="12">
        <v>2021</v>
      </c>
      <c r="Q8" s="12">
        <v>2022</v>
      </c>
    </row>
    <row r="9" spans="1:17" x14ac:dyDescent="0.3">
      <c r="B9" t="s">
        <v>128</v>
      </c>
      <c r="P9" s="214"/>
    </row>
    <row r="10" spans="1:17" x14ac:dyDescent="0.3">
      <c r="F10">
        <v>2015</v>
      </c>
      <c r="G10" s="214">
        <v>5.28</v>
      </c>
      <c r="H10" s="97"/>
      <c r="I10" s="1">
        <f>ROUND(H10/G10,0)</f>
        <v>0</v>
      </c>
      <c r="J10" s="1">
        <f>ROUND(H10/G10,0)</f>
        <v>0</v>
      </c>
      <c r="K10" s="1">
        <f>ROUND(H10/G10,0)</f>
        <v>0</v>
      </c>
      <c r="L10" s="1">
        <f>ROUND(H10/G10,0)</f>
        <v>0</v>
      </c>
      <c r="M10" s="1">
        <f>ROUND(H10/G10,0)</f>
        <v>0</v>
      </c>
      <c r="N10" s="1">
        <f>H10-I10-J10-K10-L10-M10</f>
        <v>0</v>
      </c>
      <c r="O10" s="1"/>
      <c r="P10" s="1"/>
      <c r="Q10" s="1"/>
    </row>
    <row r="11" spans="1:17" x14ac:dyDescent="0.3">
      <c r="F11">
        <v>2016</v>
      </c>
      <c r="G11" s="214">
        <v>5.26</v>
      </c>
      <c r="H11" s="97"/>
      <c r="I11" s="1"/>
      <c r="J11" s="1">
        <f>ROUND(H11/G11,0)</f>
        <v>0</v>
      </c>
      <c r="K11" s="1">
        <f>ROUND(H11/G11,0)</f>
        <v>0</v>
      </c>
      <c r="L11" s="1">
        <f>ROUND(H11/G11,0)</f>
        <v>0</v>
      </c>
      <c r="M11" s="1">
        <f>ROUND(H11/G11,0)</f>
        <v>0</v>
      </c>
      <c r="N11" s="1">
        <f>ROUND(H11/G11,0)</f>
        <v>0</v>
      </c>
      <c r="O11" s="1">
        <f>H11-J11-K11-L11-M11-N11</f>
        <v>0</v>
      </c>
      <c r="P11" s="1"/>
      <c r="Q11" s="1"/>
    </row>
    <row r="12" spans="1:17" x14ac:dyDescent="0.3">
      <c r="F12">
        <v>2017</v>
      </c>
      <c r="G12" s="256">
        <v>5.32</v>
      </c>
      <c r="H12" s="97"/>
      <c r="I12" s="31"/>
      <c r="J12" s="31"/>
      <c r="K12" s="1">
        <f>ROUND(H12/G12,0)</f>
        <v>0</v>
      </c>
      <c r="L12" s="1">
        <f>ROUND(H12/G12,0)</f>
        <v>0</v>
      </c>
      <c r="M12" s="1">
        <f>ROUND(H12/G12,0)</f>
        <v>0</v>
      </c>
      <c r="N12" s="1">
        <f>ROUND(H12/G12,0)</f>
        <v>0</v>
      </c>
      <c r="O12" s="1">
        <f>ROUND(H12/G12,0)</f>
        <v>0</v>
      </c>
      <c r="P12" s="1">
        <f>H12-K12-L12-M12-N12-O12</f>
        <v>0</v>
      </c>
      <c r="Q12" s="1"/>
    </row>
    <row r="13" spans="1:17" s="214" customFormat="1" x14ac:dyDescent="0.3">
      <c r="F13" s="214">
        <v>2018</v>
      </c>
      <c r="G13" s="224">
        <v>5.3</v>
      </c>
      <c r="H13" s="97"/>
      <c r="I13" s="31"/>
      <c r="J13" s="31"/>
      <c r="K13" s="1"/>
      <c r="L13" s="1">
        <f>ROUND(H13/G13,0)</f>
        <v>0</v>
      </c>
      <c r="M13" s="1">
        <f>ROUND(H13/G13,0)</f>
        <v>0</v>
      </c>
      <c r="N13" s="1">
        <f>ROUND(H13/G13,0)</f>
        <v>0</v>
      </c>
      <c r="O13" s="1">
        <f>ROUND(H13/G13,0)</f>
        <v>0</v>
      </c>
      <c r="P13" s="1">
        <f>ROUND(H13/G13,0)</f>
        <v>0</v>
      </c>
      <c r="Q13" s="1">
        <f>H13-L13-M13-N13-O13-P13</f>
        <v>0</v>
      </c>
    </row>
    <row r="14" spans="1:17" s="214" customFormat="1" x14ac:dyDescent="0.3">
      <c r="G14" s="224"/>
      <c r="H14" s="240"/>
      <c r="I14" s="31"/>
      <c r="J14" s="31"/>
      <c r="K14" s="1"/>
      <c r="L14" s="1"/>
      <c r="M14" s="1"/>
      <c r="N14" s="1"/>
      <c r="O14" s="1"/>
      <c r="P14" s="1"/>
      <c r="Q14" s="1"/>
    </row>
    <row r="15" spans="1:17" x14ac:dyDescent="0.3">
      <c r="I15" s="31"/>
      <c r="J15" s="31"/>
      <c r="K15" s="1"/>
      <c r="L15" s="1"/>
      <c r="M15" s="1"/>
      <c r="N15" s="1"/>
      <c r="O15" s="1"/>
      <c r="P15" s="1"/>
      <c r="Q15" s="1"/>
    </row>
    <row r="16" spans="1:17" x14ac:dyDescent="0.3">
      <c r="I16" s="31"/>
      <c r="J16" s="31"/>
      <c r="K16" s="31"/>
      <c r="L16" s="31"/>
      <c r="M16" s="31"/>
      <c r="N16" s="31"/>
      <c r="O16" s="31"/>
      <c r="P16" s="31"/>
      <c r="Q16" s="31"/>
    </row>
    <row r="17" spans="1:17" x14ac:dyDescent="0.3">
      <c r="C17" t="s">
        <v>221</v>
      </c>
      <c r="I17" s="208">
        <f>SUM(I10:I16)</f>
        <v>0</v>
      </c>
      <c r="J17" s="208">
        <f t="shared" ref="J17:O17" si="0">SUM(J10:J16)</f>
        <v>0</v>
      </c>
      <c r="K17" s="208">
        <f t="shared" si="0"/>
        <v>0</v>
      </c>
      <c r="L17" s="208">
        <f t="shared" si="0"/>
        <v>0</v>
      </c>
      <c r="M17" s="208">
        <f t="shared" si="0"/>
        <v>0</v>
      </c>
      <c r="N17" s="208">
        <f t="shared" si="0"/>
        <v>0</v>
      </c>
      <c r="O17" s="208">
        <f t="shared" si="0"/>
        <v>0</v>
      </c>
      <c r="P17" s="208">
        <f t="shared" ref="P17:Q17" si="1">SUM(P10:P16)</f>
        <v>0</v>
      </c>
      <c r="Q17" s="208">
        <f t="shared" si="1"/>
        <v>0</v>
      </c>
    </row>
    <row r="18" spans="1:17" x14ac:dyDescent="0.3"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30" customHeight="1" x14ac:dyDescent="0.3">
      <c r="A19" s="265" t="s">
        <v>229</v>
      </c>
      <c r="B19" s="265"/>
      <c r="C19" s="265"/>
      <c r="D19" s="265"/>
      <c r="E19" s="265"/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3">
      <c r="B20" t="s">
        <v>129</v>
      </c>
      <c r="I20" s="31"/>
      <c r="J20" s="31"/>
      <c r="K20" s="31"/>
      <c r="L20" s="31"/>
      <c r="M20" s="31"/>
      <c r="N20" s="31"/>
      <c r="O20" s="31"/>
      <c r="P20" s="31"/>
      <c r="Q20" s="31"/>
    </row>
    <row r="21" spans="1:17" x14ac:dyDescent="0.3">
      <c r="F21">
        <v>2015</v>
      </c>
      <c r="G21" s="214">
        <v>5.28</v>
      </c>
      <c r="H21" s="97"/>
      <c r="I21" s="1">
        <f>ROUND(H21/G21,0)</f>
        <v>0</v>
      </c>
      <c r="J21" s="1">
        <f>ROUND(H21/G21,0)</f>
        <v>0</v>
      </c>
      <c r="K21" s="1">
        <f>ROUND(H21/G21,0)</f>
        <v>0</v>
      </c>
      <c r="L21" s="1">
        <f>ROUND(H21/G21,0)</f>
        <v>0</v>
      </c>
      <c r="M21" s="1">
        <f>ROUND(H21/G21,0)</f>
        <v>0</v>
      </c>
      <c r="N21" s="1">
        <f>H21-I21-J21-K21-L21-M21</f>
        <v>0</v>
      </c>
      <c r="O21" s="1"/>
      <c r="P21" s="1"/>
      <c r="Q21" s="1"/>
    </row>
    <row r="22" spans="1:17" x14ac:dyDescent="0.3">
      <c r="F22">
        <v>2016</v>
      </c>
      <c r="G22" s="214">
        <v>5.26</v>
      </c>
      <c r="H22" s="97"/>
      <c r="I22" s="1"/>
      <c r="J22" s="1">
        <f>ROUND(H22/G22,0)</f>
        <v>0</v>
      </c>
      <c r="K22" s="1">
        <f>ROUND(H22/G22,0)</f>
        <v>0</v>
      </c>
      <c r="L22" s="1">
        <f>ROUND(H22/G22,0)</f>
        <v>0</v>
      </c>
      <c r="M22" s="1">
        <f>ROUND(H22/G22,0)</f>
        <v>0</v>
      </c>
      <c r="N22" s="1">
        <f>ROUND(H22/G22,0)</f>
        <v>0</v>
      </c>
      <c r="O22" s="1">
        <f>H22-J22-K22-L22-M22-N22</f>
        <v>0</v>
      </c>
      <c r="P22" s="1"/>
      <c r="Q22" s="1"/>
    </row>
    <row r="23" spans="1:17" x14ac:dyDescent="0.3">
      <c r="F23">
        <v>2017</v>
      </c>
      <c r="G23" s="256">
        <v>5.32</v>
      </c>
      <c r="H23" s="97"/>
      <c r="I23" s="31"/>
      <c r="J23" s="31"/>
      <c r="K23" s="1">
        <f>ROUND(H23/G23,0)</f>
        <v>0</v>
      </c>
      <c r="L23" s="1">
        <f>ROUND(H23/G23,0)</f>
        <v>0</v>
      </c>
      <c r="M23" s="1">
        <f>ROUND(H23/G23,0)</f>
        <v>0</v>
      </c>
      <c r="N23" s="1">
        <f>ROUND(H23/G23,0)</f>
        <v>0</v>
      </c>
      <c r="O23" s="1">
        <f>ROUND(H23/G23,0)</f>
        <v>0</v>
      </c>
      <c r="P23" s="1">
        <f>H23-K23-L23-M23-N23-O23</f>
        <v>0</v>
      </c>
      <c r="Q23" s="1"/>
    </row>
    <row r="24" spans="1:17" s="214" customFormat="1" x14ac:dyDescent="0.3">
      <c r="F24" s="214">
        <v>2018</v>
      </c>
      <c r="G24" s="224">
        <v>5.3</v>
      </c>
      <c r="H24" s="97"/>
      <c r="I24" s="31"/>
      <c r="J24" s="31"/>
      <c r="K24" s="1"/>
      <c r="L24" s="1">
        <f>ROUND(H24/G24,0)</f>
        <v>0</v>
      </c>
      <c r="M24" s="1">
        <f>ROUND(H24/G24,0)</f>
        <v>0</v>
      </c>
      <c r="N24" s="1">
        <f>ROUND(H24/G24,0)</f>
        <v>0</v>
      </c>
      <c r="O24" s="1">
        <f>ROUND(H24/G24,0)</f>
        <v>0</v>
      </c>
      <c r="P24" s="1">
        <f>ROUND(H24/G24,0)</f>
        <v>0</v>
      </c>
      <c r="Q24" s="1">
        <f>H24-L24-M24-N24-O24-P24</f>
        <v>0</v>
      </c>
    </row>
    <row r="25" spans="1:17" x14ac:dyDescent="0.3">
      <c r="I25" s="31"/>
      <c r="J25" s="31"/>
      <c r="K25" s="1"/>
      <c r="L25" s="1"/>
      <c r="M25" s="1"/>
      <c r="N25" s="1"/>
      <c r="O25" s="1"/>
      <c r="P25" s="1"/>
      <c r="Q25" s="1"/>
    </row>
    <row r="26" spans="1:17" x14ac:dyDescent="0.3">
      <c r="I26" s="31"/>
      <c r="J26" s="31"/>
      <c r="K26" s="31"/>
      <c r="L26" s="31"/>
      <c r="M26" s="31"/>
      <c r="N26" s="31"/>
      <c r="O26" s="31"/>
      <c r="P26" s="31"/>
      <c r="Q26" s="31"/>
    </row>
    <row r="27" spans="1:17" x14ac:dyDescent="0.3">
      <c r="P27" s="214"/>
    </row>
    <row r="28" spans="1:17" ht="15" thickBot="1" x14ac:dyDescent="0.35">
      <c r="C28" t="s">
        <v>132</v>
      </c>
      <c r="I28" s="3">
        <f t="shared" ref="I28:Q28" si="2">SUM(I21:I27)</f>
        <v>0</v>
      </c>
      <c r="J28" s="3">
        <f t="shared" si="2"/>
        <v>0</v>
      </c>
      <c r="K28" s="3">
        <f t="shared" si="2"/>
        <v>0</v>
      </c>
      <c r="L28" s="3">
        <f t="shared" si="2"/>
        <v>0</v>
      </c>
      <c r="M28" s="3">
        <f t="shared" si="2"/>
        <v>0</v>
      </c>
      <c r="N28" s="3">
        <f t="shared" si="2"/>
        <v>0</v>
      </c>
      <c r="O28" s="3">
        <f t="shared" si="2"/>
        <v>0</v>
      </c>
      <c r="P28" s="3">
        <f t="shared" si="2"/>
        <v>0</v>
      </c>
      <c r="Q28" s="3">
        <f t="shared" si="2"/>
        <v>0</v>
      </c>
    </row>
    <row r="29" spans="1:17" ht="15" thickTop="1" x14ac:dyDescent="0.3"/>
    <row r="31" spans="1:17" x14ac:dyDescent="0.3">
      <c r="A31" s="11" t="s">
        <v>206</v>
      </c>
    </row>
    <row r="32" spans="1:17" x14ac:dyDescent="0.3">
      <c r="G32" s="266" t="s">
        <v>29</v>
      </c>
      <c r="H32" s="266"/>
      <c r="I32" s="266"/>
      <c r="J32" s="266"/>
      <c r="L32" s="266" t="s">
        <v>161</v>
      </c>
      <c r="M32" s="266"/>
      <c r="N32" s="266"/>
      <c r="O32" s="266"/>
    </row>
    <row r="33" spans="1:15" x14ac:dyDescent="0.3">
      <c r="B33" t="s">
        <v>202</v>
      </c>
      <c r="G33" s="29" t="s">
        <v>196</v>
      </c>
      <c r="H33" s="98" t="s">
        <v>198</v>
      </c>
      <c r="I33" s="98" t="s">
        <v>200</v>
      </c>
      <c r="L33" s="29" t="s">
        <v>196</v>
      </c>
      <c r="M33" s="98" t="s">
        <v>198</v>
      </c>
      <c r="N33" s="98" t="s">
        <v>200</v>
      </c>
    </row>
    <row r="34" spans="1:15" x14ac:dyDescent="0.3">
      <c r="B34" t="s">
        <v>203</v>
      </c>
      <c r="G34" s="99" t="s">
        <v>197</v>
      </c>
      <c r="H34" s="99" t="s">
        <v>199</v>
      </c>
      <c r="I34" s="99" t="s">
        <v>201</v>
      </c>
      <c r="J34" s="100" t="s">
        <v>1</v>
      </c>
      <c r="L34" s="99" t="s">
        <v>197</v>
      </c>
      <c r="M34" s="99" t="s">
        <v>199</v>
      </c>
      <c r="N34" s="99" t="s">
        <v>201</v>
      </c>
      <c r="O34" s="100" t="s">
        <v>1</v>
      </c>
    </row>
    <row r="35" spans="1:15" x14ac:dyDescent="0.3">
      <c r="E35">
        <v>2019</v>
      </c>
      <c r="G35" s="1">
        <v>35041436</v>
      </c>
      <c r="H35" s="1">
        <f>G35*D42</f>
        <v>0</v>
      </c>
      <c r="I35" s="243">
        <f>+M17</f>
        <v>0</v>
      </c>
      <c r="J35" s="1">
        <f>SUM(H35:I35)</f>
        <v>0</v>
      </c>
      <c r="K35" s="1"/>
      <c r="L35" s="1">
        <v>-33512500</v>
      </c>
      <c r="M35" s="1">
        <f>L35*D42</f>
        <v>0</v>
      </c>
      <c r="N35" s="243">
        <f>M28</f>
        <v>0</v>
      </c>
      <c r="O35" s="1">
        <f>SUM(M35:N35)</f>
        <v>0</v>
      </c>
    </row>
    <row r="36" spans="1:15" x14ac:dyDescent="0.3">
      <c r="A36" s="11"/>
      <c r="E36">
        <v>2020</v>
      </c>
      <c r="G36" s="1">
        <v>35041436</v>
      </c>
      <c r="H36" s="1">
        <f>G36*D42</f>
        <v>0</v>
      </c>
      <c r="I36" s="243">
        <f>+N17</f>
        <v>0</v>
      </c>
      <c r="J36" s="1">
        <f t="shared" ref="J36:J40" si="3">SUM(H36:I36)</f>
        <v>0</v>
      </c>
      <c r="K36" s="1"/>
      <c r="L36" s="1">
        <v>-13121800</v>
      </c>
      <c r="M36" s="1">
        <f>L36*D42</f>
        <v>0</v>
      </c>
      <c r="N36" s="243">
        <f>N28</f>
        <v>0</v>
      </c>
      <c r="O36" s="1">
        <f t="shared" ref="O36:O40" si="4">SUM(M36:N36)</f>
        <v>0</v>
      </c>
    </row>
    <row r="37" spans="1:15" x14ac:dyDescent="0.3">
      <c r="E37">
        <v>2021</v>
      </c>
      <c r="G37" s="1">
        <v>25528951</v>
      </c>
      <c r="H37" s="1">
        <f>G37*D42</f>
        <v>0</v>
      </c>
      <c r="I37" s="243">
        <f>O17</f>
        <v>0</v>
      </c>
      <c r="J37" s="102">
        <f t="shared" si="3"/>
        <v>0</v>
      </c>
      <c r="K37" s="1"/>
      <c r="L37" s="1">
        <v>-12130770</v>
      </c>
      <c r="M37" s="1">
        <f>L37*D42</f>
        <v>0</v>
      </c>
      <c r="N37" s="243">
        <f>O28</f>
        <v>0</v>
      </c>
      <c r="O37" s="102">
        <f t="shared" si="4"/>
        <v>0</v>
      </c>
    </row>
    <row r="38" spans="1:15" x14ac:dyDescent="0.3">
      <c r="E38">
        <v>2022</v>
      </c>
      <c r="G38" s="1">
        <v>11086251</v>
      </c>
      <c r="H38" s="1">
        <f>G38*D42</f>
        <v>0</v>
      </c>
      <c r="I38" s="243">
        <f>+P17</f>
        <v>0</v>
      </c>
      <c r="J38" s="1">
        <f t="shared" si="3"/>
        <v>0</v>
      </c>
      <c r="K38" s="1"/>
      <c r="L38" s="1">
        <v>-11820261</v>
      </c>
      <c r="M38" s="1">
        <f>L38*D42</f>
        <v>0</v>
      </c>
      <c r="N38" s="243">
        <f>P28</f>
        <v>0</v>
      </c>
      <c r="O38" s="1">
        <f t="shared" si="4"/>
        <v>0</v>
      </c>
    </row>
    <row r="39" spans="1:15" x14ac:dyDescent="0.3">
      <c r="E39">
        <v>2023</v>
      </c>
      <c r="G39" s="1">
        <v>3325876</v>
      </c>
      <c r="H39" s="1">
        <f>G39*D42</f>
        <v>0</v>
      </c>
      <c r="I39" s="243">
        <f>+Q17</f>
        <v>0</v>
      </c>
      <c r="J39" s="1">
        <f t="shared" si="3"/>
        <v>0</v>
      </c>
      <c r="K39" s="1"/>
      <c r="L39" s="1">
        <v>0</v>
      </c>
      <c r="M39" s="1">
        <f>L39*D42</f>
        <v>0</v>
      </c>
      <c r="N39" s="243">
        <f>Q28</f>
        <v>0</v>
      </c>
      <c r="O39" s="1">
        <f t="shared" si="4"/>
        <v>0</v>
      </c>
    </row>
    <row r="40" spans="1:15" x14ac:dyDescent="0.3">
      <c r="E40" s="14" t="s">
        <v>204</v>
      </c>
      <c r="G40" s="1">
        <v>0</v>
      </c>
      <c r="H40" s="1">
        <f>G40*D42</f>
        <v>0</v>
      </c>
      <c r="I40" s="243"/>
      <c r="J40" s="1">
        <f t="shared" si="3"/>
        <v>0</v>
      </c>
      <c r="K40" s="1"/>
      <c r="L40" s="1">
        <v>0</v>
      </c>
      <c r="M40" s="1">
        <f>L40*D42</f>
        <v>0</v>
      </c>
      <c r="N40" s="243"/>
      <c r="O40" s="1">
        <f t="shared" si="4"/>
        <v>0</v>
      </c>
    </row>
    <row r="41" spans="1:15" ht="15" thickBot="1" x14ac:dyDescent="0.35">
      <c r="E41" t="s">
        <v>205</v>
      </c>
      <c r="G41" s="3">
        <f>SUM(G35:G40)</f>
        <v>110023950</v>
      </c>
      <c r="H41" s="3">
        <f>SUM(H35:H40)</f>
        <v>0</v>
      </c>
      <c r="I41" s="3">
        <f>SUM(I35:I40)</f>
        <v>0</v>
      </c>
      <c r="J41" s="3">
        <f>SUM(J35:J40)</f>
        <v>0</v>
      </c>
      <c r="K41" s="1"/>
      <c r="L41" s="3">
        <f>SUM(L35:L40)</f>
        <v>-70585331</v>
      </c>
      <c r="M41" s="3">
        <f>SUM(M35:M40)</f>
        <v>0</v>
      </c>
      <c r="N41" s="3">
        <f>SUM(N35:N40)</f>
        <v>0</v>
      </c>
      <c r="O41" s="3">
        <f>SUM(O35:O40)</f>
        <v>0</v>
      </c>
    </row>
    <row r="42" spans="1:15" ht="15.6" thickTop="1" thickBot="1" x14ac:dyDescent="0.35">
      <c r="A42" t="s">
        <v>207</v>
      </c>
      <c r="D42" s="101">
        <f>'Protection Occupation'!$G$18</f>
        <v>0</v>
      </c>
      <c r="H42" t="s">
        <v>208</v>
      </c>
      <c r="M42" s="1" t="s">
        <v>209</v>
      </c>
    </row>
    <row r="43" spans="1:15" ht="15" thickTop="1" x14ac:dyDescent="0.3"/>
  </sheetData>
  <mergeCells count="5">
    <mergeCell ref="I7:O7"/>
    <mergeCell ref="G32:J32"/>
    <mergeCell ref="L32:O32"/>
    <mergeCell ref="A8:E8"/>
    <mergeCell ref="A19:E19"/>
  </mergeCells>
  <pageMargins left="0.7" right="0.7" top="0.75" bottom="0.75" header="0.3" footer="0.3"/>
  <pageSetup scale="57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60"/>
  <sheetViews>
    <sheetView workbookViewId="0">
      <selection activeCell="R31" sqref="R31"/>
    </sheetView>
  </sheetViews>
  <sheetFormatPr defaultRowHeight="14.4" x14ac:dyDescent="0.3"/>
  <cols>
    <col min="1" max="1" width="3.5546875" customWidth="1"/>
    <col min="8" max="8" width="11.33203125" customWidth="1"/>
    <col min="9" max="9" width="3.33203125" customWidth="1"/>
    <col min="10" max="10" width="11.5546875" bestFit="1" customWidth="1"/>
    <col min="11" max="11" width="3.44140625" customWidth="1"/>
    <col min="12" max="12" width="10.6640625" customWidth="1"/>
    <col min="13" max="13" width="3.44140625" customWidth="1"/>
    <col min="14" max="14" width="11.33203125" customWidth="1"/>
    <col min="15" max="15" width="3.88671875" customWidth="1"/>
    <col min="16" max="16" width="10.44140625" customWidth="1"/>
    <col min="17" max="17" width="3.5546875" customWidth="1"/>
    <col min="18" max="18" width="10.33203125" customWidth="1"/>
    <col min="19" max="19" width="3" customWidth="1"/>
    <col min="20" max="20" width="12" customWidth="1"/>
    <col min="21" max="21" width="3.5546875" customWidth="1"/>
    <col min="22" max="22" width="11.5546875" customWidth="1"/>
    <col min="23" max="23" width="12.5546875" customWidth="1"/>
    <col min="24" max="24" width="9.5546875" bestFit="1" customWidth="1"/>
  </cols>
  <sheetData>
    <row r="2" spans="1:22" ht="15" x14ac:dyDescent="0.25">
      <c r="A2" s="11" t="s">
        <v>264</v>
      </c>
      <c r="B2" s="11"/>
      <c r="C2" s="11"/>
      <c r="D2" s="11"/>
      <c r="E2" s="11"/>
      <c r="F2" s="11"/>
      <c r="G2" s="11"/>
      <c r="H2" s="11"/>
      <c r="I2" s="11"/>
      <c r="J2" s="11"/>
    </row>
    <row r="3" spans="1:22" ht="15" x14ac:dyDescent="0.25">
      <c r="A3" s="11"/>
      <c r="B3" s="11"/>
      <c r="C3" s="11"/>
      <c r="D3" s="11"/>
      <c r="E3" s="11"/>
      <c r="F3" s="11"/>
      <c r="G3" s="11"/>
      <c r="H3" s="267" t="s">
        <v>64</v>
      </c>
      <c r="I3" s="267"/>
      <c r="J3" s="267"/>
      <c r="L3" s="267" t="s">
        <v>65</v>
      </c>
      <c r="M3" s="267"/>
      <c r="N3" s="267"/>
      <c r="P3" s="267" t="s">
        <v>66</v>
      </c>
      <c r="Q3" s="267"/>
      <c r="R3" s="267"/>
      <c r="T3" s="267" t="s">
        <v>1</v>
      </c>
      <c r="U3" s="267"/>
      <c r="V3" s="267"/>
    </row>
    <row r="4" spans="1:22" ht="15.75" thickBot="1" x14ac:dyDescent="0.3">
      <c r="H4" s="20" t="s">
        <v>20</v>
      </c>
      <c r="I4" s="21"/>
      <c r="J4" s="20" t="s">
        <v>21</v>
      </c>
      <c r="L4" s="20" t="s">
        <v>20</v>
      </c>
      <c r="M4" s="21"/>
      <c r="N4" s="20" t="s">
        <v>21</v>
      </c>
      <c r="P4" s="20" t="s">
        <v>20</v>
      </c>
      <c r="Q4" s="21"/>
      <c r="R4" s="20" t="s">
        <v>21</v>
      </c>
      <c r="T4" s="20" t="s">
        <v>20</v>
      </c>
      <c r="U4" s="21"/>
      <c r="V4" s="20" t="s">
        <v>21</v>
      </c>
    </row>
    <row r="5" spans="1:22" ht="15.75" thickTop="1" x14ac:dyDescent="0.25">
      <c r="A5" t="s">
        <v>47</v>
      </c>
      <c r="H5" s="41"/>
      <c r="I5" s="21"/>
      <c r="J5" s="41"/>
      <c r="L5" s="41"/>
      <c r="M5" s="21"/>
      <c r="N5" s="41"/>
      <c r="P5" s="41"/>
      <c r="Q5" s="21"/>
      <c r="R5" s="41"/>
    </row>
    <row r="6" spans="1:22" ht="15" x14ac:dyDescent="0.25">
      <c r="B6" t="s">
        <v>59</v>
      </c>
      <c r="H6" s="1">
        <f>+Regular!H114</f>
        <v>0</v>
      </c>
      <c r="I6" s="1"/>
      <c r="J6" s="24">
        <f>+Regular!J114</f>
        <v>0</v>
      </c>
      <c r="L6" s="1">
        <f>+'Sheriffs and Deputies'!H114</f>
        <v>0</v>
      </c>
      <c r="M6" s="1"/>
      <c r="N6" s="1">
        <v>0</v>
      </c>
      <c r="P6" s="1">
        <f>+'Protection Occupation'!H114</f>
        <v>0</v>
      </c>
      <c r="Q6" s="1"/>
      <c r="R6" s="24">
        <f>+'Protection Occupation'!J114</f>
        <v>0</v>
      </c>
      <c r="T6" s="30">
        <f>+P6+L6+H6</f>
        <v>0</v>
      </c>
      <c r="V6" s="39">
        <f>+R6+N6+J6</f>
        <v>0</v>
      </c>
    </row>
    <row r="7" spans="1:22" ht="15" x14ac:dyDescent="0.25">
      <c r="B7" t="s">
        <v>60</v>
      </c>
      <c r="H7" s="42">
        <f>+Regular!H115</f>
        <v>0</v>
      </c>
      <c r="I7" s="24"/>
      <c r="J7" s="42">
        <f>+Regular!J115</f>
        <v>0</v>
      </c>
      <c r="L7" s="2">
        <f>+'Sheriffs and Deputies'!H115</f>
        <v>0</v>
      </c>
      <c r="M7" s="2"/>
      <c r="N7" s="2">
        <v>0</v>
      </c>
      <c r="P7" s="42">
        <f>+'Protection Occupation'!H115</f>
        <v>0</v>
      </c>
      <c r="Q7" s="1"/>
      <c r="R7" s="42">
        <f>+'Protection Occupation'!J115</f>
        <v>0</v>
      </c>
      <c r="T7" s="42">
        <f t="shared" ref="T7:T25" si="0">+P7+L7+H7</f>
        <v>0</v>
      </c>
      <c r="V7" s="42">
        <f t="shared" ref="V7:V25" si="1">+R7+N7+J7</f>
        <v>0</v>
      </c>
    </row>
    <row r="8" spans="1:22" ht="15" x14ac:dyDescent="0.25">
      <c r="B8" t="s">
        <v>146</v>
      </c>
      <c r="H8" s="42">
        <f>+Regular!N39</f>
        <v>0</v>
      </c>
      <c r="I8" s="24"/>
      <c r="J8" s="42"/>
      <c r="L8" s="2">
        <f>+'Sheriffs and Deputies'!N39</f>
        <v>0</v>
      </c>
      <c r="M8" s="1"/>
      <c r="N8" s="1"/>
      <c r="P8" s="42">
        <f>+'Protection Occupation'!N39</f>
        <v>0</v>
      </c>
      <c r="Q8" s="1"/>
      <c r="R8" s="42"/>
      <c r="T8" s="42">
        <f t="shared" si="0"/>
        <v>0</v>
      </c>
      <c r="V8" s="42">
        <f t="shared" si="1"/>
        <v>0</v>
      </c>
    </row>
    <row r="9" spans="1:22" ht="15" x14ac:dyDescent="0.25">
      <c r="B9" t="s">
        <v>234</v>
      </c>
      <c r="H9" s="42">
        <f>+Regular!H117</f>
        <v>0</v>
      </c>
      <c r="I9" s="24"/>
      <c r="L9" s="42">
        <f>+'Sheriffs and Deputies'!H117</f>
        <v>0</v>
      </c>
      <c r="P9" s="42">
        <f>+'Protection Occupation'!H117</f>
        <v>0</v>
      </c>
      <c r="T9" s="42">
        <f t="shared" si="0"/>
        <v>0</v>
      </c>
    </row>
    <row r="10" spans="1:22" ht="15" x14ac:dyDescent="0.25">
      <c r="A10" t="s">
        <v>55</v>
      </c>
      <c r="H10" s="42"/>
      <c r="I10" s="24"/>
      <c r="J10" s="42"/>
      <c r="L10" s="42"/>
      <c r="N10" s="42"/>
      <c r="P10" s="42"/>
      <c r="R10" s="42"/>
      <c r="T10" s="42">
        <f t="shared" si="0"/>
        <v>0</v>
      </c>
      <c r="V10" s="42">
        <f t="shared" si="1"/>
        <v>0</v>
      </c>
    </row>
    <row r="11" spans="1:22" ht="15" x14ac:dyDescent="0.25">
      <c r="B11" t="s">
        <v>55</v>
      </c>
      <c r="H11" s="42">
        <f>+Regular!H119</f>
        <v>0</v>
      </c>
      <c r="I11" s="24"/>
      <c r="J11" s="42">
        <f>+Regular!J119</f>
        <v>0</v>
      </c>
      <c r="L11" s="42">
        <f>+'Sheriffs and Deputies'!H119</f>
        <v>0</v>
      </c>
      <c r="M11" s="2"/>
      <c r="N11" s="42">
        <f>+'Sheriffs and Deputies'!J119</f>
        <v>0</v>
      </c>
      <c r="P11" s="42">
        <f>+'Protection Occupation'!H119</f>
        <v>0</v>
      </c>
      <c r="Q11" s="2"/>
      <c r="R11" s="42">
        <f>+'Protection Occupation'!J119</f>
        <v>0</v>
      </c>
      <c r="T11" s="42">
        <f t="shared" si="0"/>
        <v>0</v>
      </c>
      <c r="V11" s="42">
        <f t="shared" si="1"/>
        <v>0</v>
      </c>
    </row>
    <row r="12" spans="1:22" ht="15" x14ac:dyDescent="0.25">
      <c r="B12" t="s">
        <v>58</v>
      </c>
      <c r="H12" s="42">
        <f>+Regular!H120</f>
        <v>0</v>
      </c>
      <c r="I12" s="24"/>
      <c r="J12" s="42">
        <f>+Regular!J120</f>
        <v>0</v>
      </c>
      <c r="L12" s="42">
        <f>+'Sheriffs and Deputies'!H120</f>
        <v>0</v>
      </c>
      <c r="M12" s="2"/>
      <c r="N12" s="42">
        <f>+'Sheriffs and Deputies'!J120</f>
        <v>0</v>
      </c>
      <c r="P12" s="42">
        <f>+'Protection Occupation'!H120</f>
        <v>0</v>
      </c>
      <c r="Q12" s="2"/>
      <c r="R12" s="42">
        <f>+'Protection Occupation'!J120</f>
        <v>0</v>
      </c>
      <c r="T12" s="42">
        <f t="shared" si="0"/>
        <v>0</v>
      </c>
      <c r="V12" s="42">
        <f t="shared" si="1"/>
        <v>0</v>
      </c>
    </row>
    <row r="13" spans="1:22" ht="15" x14ac:dyDescent="0.25">
      <c r="B13" t="s">
        <v>63</v>
      </c>
      <c r="H13" s="42">
        <f>+Regular!H121</f>
        <v>0</v>
      </c>
      <c r="I13" s="24"/>
      <c r="J13" s="42">
        <f>+Regular!J121</f>
        <v>0</v>
      </c>
      <c r="L13" s="42">
        <f>+'Sheriffs and Deputies'!H121</f>
        <v>0</v>
      </c>
      <c r="M13" s="2"/>
      <c r="N13" s="42">
        <f>+'Sheriffs and Deputies'!J121</f>
        <v>0</v>
      </c>
      <c r="P13" s="42">
        <f>+'Protection Occupation'!H121</f>
        <v>0</v>
      </c>
      <c r="Q13" s="2"/>
      <c r="R13" s="42">
        <f>+'Protection Occupation'!J121</f>
        <v>0</v>
      </c>
      <c r="T13" s="42">
        <f t="shared" si="0"/>
        <v>0</v>
      </c>
      <c r="V13" s="42">
        <f t="shared" si="1"/>
        <v>0</v>
      </c>
    </row>
    <row r="14" spans="1:22" ht="15" x14ac:dyDescent="0.25">
      <c r="A14" t="s">
        <v>61</v>
      </c>
      <c r="H14" s="42"/>
      <c r="I14" s="24"/>
      <c r="J14" s="42"/>
      <c r="L14" s="42"/>
      <c r="M14" s="2"/>
      <c r="N14" s="42"/>
      <c r="P14" s="42"/>
      <c r="Q14" s="2"/>
      <c r="R14" s="42"/>
      <c r="T14" s="42">
        <f t="shared" si="0"/>
        <v>0</v>
      </c>
      <c r="V14" s="42">
        <f t="shared" si="1"/>
        <v>0</v>
      </c>
    </row>
    <row r="15" spans="1:22" ht="15" x14ac:dyDescent="0.25">
      <c r="B15" t="s">
        <v>59</v>
      </c>
      <c r="H15" s="42">
        <f>+Regular!H123</f>
        <v>0</v>
      </c>
      <c r="I15" s="24"/>
      <c r="J15" s="42">
        <f>+Regular!O41</f>
        <v>0</v>
      </c>
      <c r="L15" s="42">
        <f>+'Sheriffs and Deputies'!H123</f>
        <v>0</v>
      </c>
      <c r="M15" s="2"/>
      <c r="N15" s="42">
        <f>+'Sheriffs and Deputies'!O41</f>
        <v>0</v>
      </c>
      <c r="P15" s="42">
        <v>0</v>
      </c>
      <c r="Q15" s="2"/>
      <c r="R15" s="42">
        <f>+'Protection Occupation'!O41</f>
        <v>0</v>
      </c>
      <c r="T15" s="42">
        <f t="shared" si="0"/>
        <v>0</v>
      </c>
      <c r="V15" s="42">
        <f t="shared" si="1"/>
        <v>0</v>
      </c>
    </row>
    <row r="16" spans="1:22" ht="15" x14ac:dyDescent="0.25">
      <c r="B16" t="s">
        <v>60</v>
      </c>
      <c r="H16" s="42"/>
      <c r="I16" s="24"/>
      <c r="J16" s="42">
        <f>+Regular!O42</f>
        <v>0</v>
      </c>
      <c r="L16" s="42"/>
      <c r="M16" s="2"/>
      <c r="N16" s="42">
        <f>+'Sheriffs and Deputies'!O42</f>
        <v>0</v>
      </c>
      <c r="P16" s="42"/>
      <c r="Q16" s="2"/>
      <c r="R16" s="42">
        <f>+'Protection Occupation'!O42</f>
        <v>0</v>
      </c>
      <c r="T16" s="42">
        <f t="shared" si="0"/>
        <v>0</v>
      </c>
      <c r="V16" s="42">
        <f t="shared" si="1"/>
        <v>0</v>
      </c>
    </row>
    <row r="17" spans="1:22" ht="15" x14ac:dyDescent="0.25">
      <c r="B17" t="s">
        <v>62</v>
      </c>
      <c r="H17" s="42">
        <v>0</v>
      </c>
      <c r="I17" s="24"/>
      <c r="J17" s="42">
        <f>+Regular!O43</f>
        <v>0</v>
      </c>
      <c r="L17" s="42">
        <v>0</v>
      </c>
      <c r="M17" s="2"/>
      <c r="N17" s="42">
        <f>+'Sheriffs and Deputies'!O43</f>
        <v>0</v>
      </c>
      <c r="P17" s="42">
        <f>+'Protection Occupation'!H126</f>
        <v>0</v>
      </c>
      <c r="Q17" s="2"/>
      <c r="R17" s="42">
        <f>+'Protection Occupation'!O43</f>
        <v>0</v>
      </c>
      <c r="T17" s="42">
        <f t="shared" si="0"/>
        <v>0</v>
      </c>
      <c r="V17" s="42">
        <f t="shared" si="1"/>
        <v>0</v>
      </c>
    </row>
    <row r="18" spans="1:22" s="214" customFormat="1" ht="15" x14ac:dyDescent="0.25">
      <c r="B18" s="214" t="s">
        <v>149</v>
      </c>
      <c r="H18" s="42"/>
      <c r="I18" s="24"/>
      <c r="J18" s="42">
        <f>+Regular!J126</f>
        <v>0</v>
      </c>
      <c r="L18" s="42"/>
      <c r="M18" s="2"/>
      <c r="N18" s="42">
        <f>+'Sheriffs and Deputies'!J126</f>
        <v>0</v>
      </c>
      <c r="P18" s="42"/>
      <c r="Q18" s="2"/>
      <c r="R18" s="42">
        <f>+'Protection Occupation'!J126</f>
        <v>0</v>
      </c>
      <c r="T18" s="42"/>
      <c r="V18" s="42">
        <f>+R18+N18+J18</f>
        <v>0</v>
      </c>
    </row>
    <row r="19" spans="1:22" ht="15" x14ac:dyDescent="0.25">
      <c r="A19" t="s">
        <v>56</v>
      </c>
      <c r="H19" s="42"/>
      <c r="I19" s="24"/>
      <c r="J19" s="42"/>
      <c r="L19" s="42"/>
      <c r="M19" s="2"/>
      <c r="N19" s="42"/>
      <c r="P19" s="42"/>
      <c r="Q19" s="2"/>
      <c r="R19" s="42"/>
      <c r="T19" s="42">
        <f t="shared" si="0"/>
        <v>0</v>
      </c>
      <c r="V19" s="42">
        <f t="shared" si="1"/>
        <v>0</v>
      </c>
    </row>
    <row r="20" spans="1:22" s="45" customFormat="1" ht="15" x14ac:dyDescent="0.25">
      <c r="B20" s="45" t="s">
        <v>265</v>
      </c>
      <c r="H20" s="210">
        <v>0</v>
      </c>
      <c r="I20" s="211"/>
      <c r="J20" s="210">
        <f>+Regular!J128</f>
        <v>0</v>
      </c>
      <c r="L20" s="210">
        <f>+'Sheriffs and Deputies'!H123</f>
        <v>0</v>
      </c>
      <c r="M20" s="212"/>
      <c r="N20" s="210">
        <f>+'Sheriffs and Deputies'!J128</f>
        <v>0</v>
      </c>
      <c r="P20" s="210">
        <f>+'Protection Occupation'!H129</f>
        <v>0</v>
      </c>
      <c r="Q20" s="212"/>
      <c r="R20" s="210">
        <f>+'Protection Occupation'!J128</f>
        <v>0</v>
      </c>
      <c r="T20" s="210">
        <f t="shared" si="0"/>
        <v>0</v>
      </c>
      <c r="V20" s="210">
        <f t="shared" si="1"/>
        <v>0</v>
      </c>
    </row>
    <row r="21" spans="1:22" s="45" customFormat="1" x14ac:dyDescent="0.3">
      <c r="A21" s="45" t="s">
        <v>19</v>
      </c>
      <c r="H21" s="210">
        <f>+Regular!H129</f>
        <v>0</v>
      </c>
      <c r="I21" s="211"/>
      <c r="J21" s="210">
        <f>+Regular!O45</f>
        <v>0</v>
      </c>
      <c r="L21" s="210">
        <f>+'Sheriffs and Deputies'!N45</f>
        <v>0</v>
      </c>
      <c r="M21" s="212"/>
      <c r="N21" s="210">
        <f>+'Sheriffs and Deputies'!O45</f>
        <v>0</v>
      </c>
      <c r="P21" s="210">
        <f>+'Protection Occupation'!H134</f>
        <v>0</v>
      </c>
      <c r="Q21" s="212"/>
      <c r="R21" s="210">
        <f>+'Protection Occupation'!O45</f>
        <v>0</v>
      </c>
      <c r="T21" s="210">
        <f t="shared" si="0"/>
        <v>0</v>
      </c>
      <c r="V21" s="210">
        <f t="shared" si="1"/>
        <v>0</v>
      </c>
    </row>
    <row r="22" spans="1:22" x14ac:dyDescent="0.3">
      <c r="H22" s="42"/>
      <c r="I22" s="24"/>
      <c r="J22" s="42"/>
      <c r="L22" s="42"/>
      <c r="M22" s="2"/>
      <c r="N22" s="42"/>
      <c r="P22" s="42"/>
      <c r="Q22" s="2"/>
      <c r="R22" s="42"/>
      <c r="T22" s="42">
        <f t="shared" si="0"/>
        <v>0</v>
      </c>
      <c r="V22" s="42">
        <f t="shared" si="1"/>
        <v>0</v>
      </c>
    </row>
    <row r="23" spans="1:22" x14ac:dyDescent="0.3">
      <c r="A23" t="s">
        <v>226</v>
      </c>
      <c r="H23" s="42">
        <f>+Regular!H130</f>
        <v>0</v>
      </c>
      <c r="I23" s="24"/>
      <c r="J23" s="42">
        <f>+Regular!J130</f>
        <v>0</v>
      </c>
      <c r="L23" s="42">
        <f>+'Sheriffs and Deputies'!H130</f>
        <v>0</v>
      </c>
      <c r="M23" s="2"/>
      <c r="N23" s="42">
        <f>+'Sheriffs and Deputies'!J130</f>
        <v>0</v>
      </c>
      <c r="P23" s="42">
        <f>+'Protection Occupation'!H130</f>
        <v>0</v>
      </c>
      <c r="Q23" s="2"/>
      <c r="R23" s="42">
        <f>+'Protection Occupation'!J130</f>
        <v>0</v>
      </c>
      <c r="T23" s="42">
        <f t="shared" si="0"/>
        <v>0</v>
      </c>
      <c r="V23" s="42">
        <f t="shared" si="1"/>
        <v>0</v>
      </c>
    </row>
    <row r="24" spans="1:22" x14ac:dyDescent="0.3">
      <c r="B24" t="s">
        <v>213</v>
      </c>
      <c r="H24" s="42">
        <f>+J23</f>
        <v>0</v>
      </c>
      <c r="I24" s="24"/>
      <c r="J24" s="42">
        <f>+H23</f>
        <v>0</v>
      </c>
      <c r="L24" s="42">
        <f>+N23</f>
        <v>0</v>
      </c>
      <c r="M24" s="2"/>
      <c r="N24" s="42">
        <f>+L23</f>
        <v>0</v>
      </c>
      <c r="P24" s="42">
        <f>+R23</f>
        <v>0</v>
      </c>
      <c r="Q24" s="2"/>
      <c r="R24" s="42">
        <f>+P23</f>
        <v>0</v>
      </c>
      <c r="T24" s="42">
        <f t="shared" si="0"/>
        <v>0</v>
      </c>
      <c r="V24" s="42">
        <f t="shared" si="1"/>
        <v>0</v>
      </c>
    </row>
    <row r="25" spans="1:22" x14ac:dyDescent="0.3">
      <c r="H25" s="42"/>
      <c r="I25" s="24"/>
      <c r="J25" s="42"/>
      <c r="L25" s="42"/>
      <c r="M25" s="2"/>
      <c r="N25" s="42"/>
      <c r="P25" s="42"/>
      <c r="Q25" s="2"/>
      <c r="R25" s="42"/>
      <c r="T25" s="42">
        <f t="shared" si="0"/>
        <v>0</v>
      </c>
      <c r="V25" s="42">
        <f t="shared" si="1"/>
        <v>0</v>
      </c>
    </row>
    <row r="26" spans="1:22" x14ac:dyDescent="0.3">
      <c r="I26" s="24"/>
      <c r="J26" s="42"/>
      <c r="M26" s="2"/>
      <c r="N26" s="42"/>
      <c r="Q26" s="2"/>
      <c r="R26" s="42"/>
      <c r="V26" s="42"/>
    </row>
    <row r="27" spans="1:22" ht="15" thickBot="1" x14ac:dyDescent="0.35">
      <c r="E27" t="s">
        <v>22</v>
      </c>
      <c r="H27" s="33">
        <f>SUM(H6:H26)</f>
        <v>0</v>
      </c>
      <c r="I27" s="32"/>
      <c r="J27" s="33">
        <f>SUM(J6:J26)</f>
        <v>0</v>
      </c>
      <c r="L27" s="33">
        <f>SUM(L6:L26)</f>
        <v>0</v>
      </c>
      <c r="M27" s="32"/>
      <c r="N27" s="33">
        <f>SUM(N6:N26)</f>
        <v>0</v>
      </c>
      <c r="P27" s="33">
        <f>SUM(P6:P26)</f>
        <v>0</v>
      </c>
      <c r="Q27" s="32"/>
      <c r="R27" s="33">
        <f>SUM(R6:R26)</f>
        <v>0</v>
      </c>
      <c r="T27" s="33">
        <f>SUM(T6:T26)</f>
        <v>0</v>
      </c>
      <c r="U27" s="32"/>
      <c r="V27" s="33">
        <f>SUM(V6:V26)</f>
        <v>0</v>
      </c>
    </row>
    <row r="28" spans="1:22" ht="15" thickTop="1" x14ac:dyDescent="0.3"/>
    <row r="29" spans="1:22" ht="15" thickBot="1" x14ac:dyDescent="0.35">
      <c r="G29" t="s">
        <v>18</v>
      </c>
      <c r="J29" s="35">
        <f>H27-J27</f>
        <v>0</v>
      </c>
      <c r="N29" s="35">
        <f>L27-N27</f>
        <v>0</v>
      </c>
      <c r="R29" s="35">
        <f>P27-R27</f>
        <v>0</v>
      </c>
      <c r="V29" s="35">
        <f>T27-V27</f>
        <v>0</v>
      </c>
    </row>
    <row r="30" spans="1:22" ht="15" thickTop="1" x14ac:dyDescent="0.3"/>
    <row r="31" spans="1:22" x14ac:dyDescent="0.3">
      <c r="B31" t="s">
        <v>266</v>
      </c>
    </row>
    <row r="32" spans="1:22" x14ac:dyDescent="0.3">
      <c r="B32" t="s">
        <v>267</v>
      </c>
    </row>
    <row r="34" spans="1:30" x14ac:dyDescent="0.3">
      <c r="A34" t="s">
        <v>235</v>
      </c>
    </row>
    <row r="35" spans="1:30" x14ac:dyDescent="0.3">
      <c r="B35" t="s">
        <v>268</v>
      </c>
      <c r="Y35" s="104"/>
      <c r="Z35" s="104"/>
      <c r="AA35" s="104"/>
      <c r="AB35" s="104"/>
      <c r="AC35" s="104"/>
      <c r="AD35" s="104"/>
    </row>
    <row r="36" spans="1:30" x14ac:dyDescent="0.3">
      <c r="X36" s="45"/>
      <c r="Y36" s="104"/>
      <c r="Z36" s="104"/>
      <c r="AA36" s="104"/>
      <c r="AB36" s="104"/>
      <c r="AC36" s="104"/>
      <c r="AD36" s="104"/>
    </row>
    <row r="37" spans="1:30" x14ac:dyDescent="0.3">
      <c r="A37" s="11" t="s">
        <v>269</v>
      </c>
      <c r="W37" s="29" t="s">
        <v>76</v>
      </c>
      <c r="X37" s="110" t="s">
        <v>215</v>
      </c>
      <c r="Y37" s="104"/>
      <c r="Z37" s="104"/>
      <c r="AA37" s="104"/>
      <c r="AB37" s="104"/>
      <c r="AC37" s="104"/>
      <c r="AD37" s="104"/>
    </row>
    <row r="38" spans="1:30" x14ac:dyDescent="0.3">
      <c r="W38" s="28" t="s">
        <v>77</v>
      </c>
      <c r="X38" s="111" t="s">
        <v>50</v>
      </c>
      <c r="Y38" s="104"/>
      <c r="Z38" s="104"/>
      <c r="AA38" s="104"/>
      <c r="AB38" s="104"/>
      <c r="AC38" s="104"/>
      <c r="AD38" s="104"/>
    </row>
    <row r="39" spans="1:30" x14ac:dyDescent="0.3">
      <c r="B39" t="s">
        <v>54</v>
      </c>
      <c r="H39" s="23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>
        <f>+P39+L39+H39</f>
        <v>0</v>
      </c>
      <c r="X39" s="45"/>
      <c r="Y39" s="104"/>
      <c r="Z39" s="104"/>
      <c r="AA39" s="104"/>
      <c r="AB39" s="104"/>
      <c r="AC39" s="104"/>
      <c r="AD39" s="104"/>
    </row>
    <row r="40" spans="1:30" x14ac:dyDescent="0.3"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X40" s="45"/>
      <c r="Y40" s="104"/>
      <c r="Z40" s="104"/>
      <c r="AA40" s="104"/>
      <c r="AB40" s="104"/>
      <c r="AC40" s="104"/>
      <c r="AD40" s="104"/>
    </row>
    <row r="41" spans="1:30" x14ac:dyDescent="0.3">
      <c r="B41" t="s">
        <v>68</v>
      </c>
      <c r="C41" s="44" t="s">
        <v>69</v>
      </c>
      <c r="H41" s="42"/>
      <c r="I41" s="42"/>
      <c r="J41" s="96" t="s">
        <v>216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 t="e">
        <f>+R41+N41+J41</f>
        <v>#VALUE!</v>
      </c>
      <c r="W41" s="46" t="e">
        <f>+J41/H$39</f>
        <v>#VALUE!</v>
      </c>
      <c r="X41" s="213" t="e">
        <f>+W41*(T$11+T$12+T$13+T$24-V$24)</f>
        <v>#VALUE!</v>
      </c>
      <c r="Y41" s="105"/>
      <c r="Z41" s="104"/>
      <c r="AA41" s="104"/>
      <c r="AB41" s="104"/>
      <c r="AC41" s="104"/>
      <c r="AD41" s="104"/>
    </row>
    <row r="42" spans="1:30" x14ac:dyDescent="0.3">
      <c r="B42" t="s">
        <v>70</v>
      </c>
      <c r="C42" s="44" t="s">
        <v>69</v>
      </c>
      <c r="H42" s="42"/>
      <c r="I42" s="42"/>
      <c r="J42" s="96" t="s">
        <v>216</v>
      </c>
      <c r="K42" s="42"/>
      <c r="L42" s="42"/>
      <c r="M42" s="42"/>
      <c r="N42" s="42"/>
      <c r="O42" s="42"/>
      <c r="P42" s="42"/>
      <c r="Q42" s="42"/>
      <c r="R42" s="42"/>
      <c r="V42" s="43" t="e">
        <f t="shared" ref="V42:V47" si="2">+R42+N42+J42</f>
        <v>#VALUE!</v>
      </c>
      <c r="W42" s="46" t="e">
        <f t="shared" ref="W42:W47" si="3">+J42/H$39</f>
        <v>#VALUE!</v>
      </c>
      <c r="X42" s="213" t="e">
        <f t="shared" ref="X42:X47" si="4">+W42*(T$11+T$12+T$13+T$24-V$24)</f>
        <v>#VALUE!</v>
      </c>
      <c r="Y42" s="105"/>
      <c r="Z42" s="104"/>
      <c r="AA42" s="104"/>
      <c r="AB42" s="104"/>
      <c r="AC42" s="104"/>
      <c r="AD42" s="104"/>
    </row>
    <row r="43" spans="1:30" x14ac:dyDescent="0.3">
      <c r="B43" t="s">
        <v>71</v>
      </c>
      <c r="C43" s="44" t="s">
        <v>69</v>
      </c>
      <c r="H43" s="42"/>
      <c r="I43" s="42"/>
      <c r="J43" s="96" t="s">
        <v>216</v>
      </c>
      <c r="K43" s="42"/>
      <c r="L43" s="42"/>
      <c r="M43" s="42"/>
      <c r="N43" s="42"/>
      <c r="O43" s="42"/>
      <c r="P43" s="42"/>
      <c r="Q43" s="42"/>
      <c r="R43" s="42"/>
      <c r="V43" s="43" t="e">
        <f t="shared" si="2"/>
        <v>#VALUE!</v>
      </c>
      <c r="W43" s="46" t="e">
        <f t="shared" si="3"/>
        <v>#VALUE!</v>
      </c>
      <c r="X43" s="213" t="e">
        <f t="shared" si="4"/>
        <v>#VALUE!</v>
      </c>
      <c r="Y43" s="106"/>
      <c r="Z43" s="104"/>
      <c r="AA43" s="104"/>
      <c r="AB43" s="104"/>
      <c r="AC43" s="104"/>
      <c r="AD43" s="104"/>
    </row>
    <row r="44" spans="1:30" x14ac:dyDescent="0.3">
      <c r="B44" t="s">
        <v>72</v>
      </c>
      <c r="C44" s="44" t="s">
        <v>69</v>
      </c>
      <c r="H44" s="42"/>
      <c r="I44" s="42"/>
      <c r="J44" s="96" t="s">
        <v>216</v>
      </c>
      <c r="K44" s="42"/>
      <c r="L44" s="42"/>
      <c r="M44" s="42"/>
      <c r="N44" s="42"/>
      <c r="O44" s="42"/>
      <c r="P44" s="42"/>
      <c r="Q44" s="42"/>
      <c r="R44" s="1"/>
      <c r="V44" s="43" t="e">
        <f t="shared" si="2"/>
        <v>#VALUE!</v>
      </c>
      <c r="W44" s="46" t="e">
        <f t="shared" si="3"/>
        <v>#VALUE!</v>
      </c>
      <c r="X44" s="213" t="e">
        <f t="shared" si="4"/>
        <v>#VALUE!</v>
      </c>
      <c r="Y44" s="106"/>
      <c r="Z44" s="104"/>
      <c r="AA44" s="104"/>
      <c r="AB44" s="104"/>
      <c r="AC44" s="104"/>
      <c r="AD44" s="104"/>
    </row>
    <row r="45" spans="1:30" x14ac:dyDescent="0.3">
      <c r="B45" s="45" t="s">
        <v>73</v>
      </c>
      <c r="C45" s="44" t="s">
        <v>69</v>
      </c>
      <c r="H45" s="42"/>
      <c r="I45" s="42"/>
      <c r="J45" s="96" t="s">
        <v>216</v>
      </c>
      <c r="K45" s="42"/>
      <c r="L45" s="42"/>
      <c r="M45" s="42"/>
      <c r="N45" s="42"/>
      <c r="O45" s="42"/>
      <c r="P45" s="42"/>
      <c r="Q45" s="42"/>
      <c r="R45" s="42"/>
      <c r="V45" s="43" t="e">
        <f t="shared" si="2"/>
        <v>#VALUE!</v>
      </c>
      <c r="W45" s="46" t="e">
        <f t="shared" si="3"/>
        <v>#VALUE!</v>
      </c>
      <c r="X45" s="213" t="e">
        <f t="shared" si="4"/>
        <v>#VALUE!</v>
      </c>
      <c r="Y45" s="106"/>
      <c r="Z45" s="104"/>
      <c r="AA45" s="104"/>
      <c r="AB45" s="104"/>
      <c r="AC45" s="104"/>
      <c r="AD45" s="104"/>
    </row>
    <row r="46" spans="1:30" x14ac:dyDescent="0.3">
      <c r="B46" t="s">
        <v>74</v>
      </c>
      <c r="C46" s="44" t="s">
        <v>69</v>
      </c>
      <c r="H46" s="42"/>
      <c r="I46" s="42"/>
      <c r="J46" s="96" t="s">
        <v>216</v>
      </c>
      <c r="K46" s="42"/>
      <c r="L46" s="42"/>
      <c r="M46" s="42"/>
      <c r="N46" s="42"/>
      <c r="O46" s="42"/>
      <c r="P46" s="42"/>
      <c r="Q46" s="42"/>
      <c r="R46" s="42"/>
      <c r="V46" s="43" t="e">
        <f t="shared" si="2"/>
        <v>#VALUE!</v>
      </c>
      <c r="W46" s="46" t="e">
        <f t="shared" si="3"/>
        <v>#VALUE!</v>
      </c>
      <c r="X46" s="213" t="e">
        <f t="shared" si="4"/>
        <v>#VALUE!</v>
      </c>
      <c r="Y46" s="106"/>
      <c r="Z46" s="104"/>
      <c r="AA46" s="104"/>
      <c r="AB46" s="104"/>
      <c r="AC46" s="104"/>
      <c r="AD46" s="104"/>
    </row>
    <row r="47" spans="1:30" x14ac:dyDescent="0.3">
      <c r="B47" s="45" t="s">
        <v>75</v>
      </c>
      <c r="C47" s="44" t="s">
        <v>69</v>
      </c>
      <c r="H47" s="42"/>
      <c r="I47" s="42"/>
      <c r="J47" s="96" t="s">
        <v>216</v>
      </c>
      <c r="K47" s="42"/>
      <c r="L47" s="42"/>
      <c r="M47" s="42"/>
      <c r="N47" s="42"/>
      <c r="O47" s="42"/>
      <c r="P47" s="42"/>
      <c r="Q47" s="42"/>
      <c r="R47" s="42"/>
      <c r="V47" s="43" t="e">
        <f t="shared" si="2"/>
        <v>#VALUE!</v>
      </c>
      <c r="W47" s="46" t="e">
        <f t="shared" si="3"/>
        <v>#VALUE!</v>
      </c>
      <c r="X47" s="213" t="e">
        <f t="shared" si="4"/>
        <v>#VALUE!</v>
      </c>
      <c r="Y47" s="106"/>
      <c r="Z47" s="104"/>
      <c r="AA47" s="104"/>
      <c r="AB47" s="104"/>
      <c r="AC47" s="104"/>
      <c r="AD47" s="104"/>
    </row>
    <row r="48" spans="1:30" x14ac:dyDescent="0.3">
      <c r="H48" s="14"/>
      <c r="I48" s="14"/>
      <c r="J48" s="14"/>
      <c r="L48" s="14"/>
      <c r="M48" s="14"/>
      <c r="N48" s="14"/>
      <c r="P48" s="14"/>
      <c r="Q48" s="14"/>
      <c r="R48" s="14"/>
      <c r="X48" s="46">
        <f t="shared" ref="X48" si="5">+W48*(T$11+T$12+T$13-V$24)</f>
        <v>0</v>
      </c>
      <c r="Y48" s="106"/>
      <c r="Z48" s="104"/>
      <c r="AA48" s="104"/>
      <c r="AB48" s="104"/>
      <c r="AC48" s="104"/>
      <c r="AD48" s="104"/>
    </row>
    <row r="49" spans="1:30" x14ac:dyDescent="0.3">
      <c r="Y49" s="107"/>
      <c r="Z49" s="104"/>
      <c r="AA49" s="104"/>
      <c r="AB49" s="104"/>
      <c r="AC49" s="104"/>
      <c r="AD49" s="104"/>
    </row>
    <row r="50" spans="1:30" x14ac:dyDescent="0.3">
      <c r="B50" t="s">
        <v>270</v>
      </c>
      <c r="Y50" s="108"/>
      <c r="Z50" s="104"/>
      <c r="AA50" s="104"/>
      <c r="AB50" s="104"/>
      <c r="AC50" s="104"/>
      <c r="AD50" s="104"/>
    </row>
    <row r="51" spans="1:30" x14ac:dyDescent="0.3">
      <c r="B51" t="s">
        <v>271</v>
      </c>
      <c r="Y51" s="109"/>
      <c r="Z51" s="104"/>
      <c r="AA51" s="104"/>
      <c r="AB51" s="104"/>
      <c r="AC51" s="104"/>
      <c r="AD51" s="104"/>
    </row>
    <row r="52" spans="1:30" x14ac:dyDescent="0.3">
      <c r="Y52" s="104"/>
      <c r="Z52" s="104"/>
      <c r="AA52" s="104"/>
      <c r="AB52" s="104"/>
      <c r="AC52" s="104"/>
      <c r="AD52" s="104"/>
    </row>
    <row r="53" spans="1:30" x14ac:dyDescent="0.3">
      <c r="Y53" s="104"/>
      <c r="Z53" s="104"/>
      <c r="AA53" s="104"/>
      <c r="AB53" s="104"/>
      <c r="AC53" s="104"/>
      <c r="AD53" s="104"/>
    </row>
    <row r="54" spans="1:30" x14ac:dyDescent="0.3">
      <c r="A54" s="11"/>
    </row>
    <row r="56" spans="1:30" x14ac:dyDescent="0.3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30" x14ac:dyDescent="0.3">
      <c r="H57" s="2"/>
      <c r="I57" s="2"/>
      <c r="J57" s="2"/>
      <c r="L57" s="2"/>
      <c r="M57" s="2"/>
      <c r="N57" s="2"/>
      <c r="P57" s="2"/>
      <c r="Q57" s="2"/>
      <c r="R57" s="2"/>
    </row>
    <row r="58" spans="1:30" x14ac:dyDescent="0.3">
      <c r="H58" s="2"/>
      <c r="I58" s="2"/>
      <c r="J58" s="2"/>
      <c r="L58" s="2"/>
      <c r="M58" s="2"/>
      <c r="N58" s="2"/>
      <c r="P58" s="2"/>
      <c r="Q58" s="2"/>
      <c r="R58" s="2"/>
      <c r="T58" s="18"/>
    </row>
    <row r="59" spans="1:30" x14ac:dyDescent="0.3">
      <c r="H59" s="2"/>
      <c r="I59" s="2"/>
      <c r="J59" s="2"/>
      <c r="L59" s="2"/>
      <c r="M59" s="2"/>
      <c r="N59" s="2"/>
      <c r="P59" s="2"/>
      <c r="Q59" s="2"/>
      <c r="R59" s="2"/>
    </row>
    <row r="60" spans="1:30" x14ac:dyDescent="0.3"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mergeCells count="4">
    <mergeCell ref="H3:J3"/>
    <mergeCell ref="L3:N3"/>
    <mergeCell ref="P3:R3"/>
    <mergeCell ref="T3:V3"/>
  </mergeCells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2017 Data</vt:lpstr>
      <vt:lpstr>2016 Data</vt:lpstr>
      <vt:lpstr>Regular</vt:lpstr>
      <vt:lpstr>Reg - Amort</vt:lpstr>
      <vt:lpstr>Sheriffs and Deputies</vt:lpstr>
      <vt:lpstr>S + D Amort</vt:lpstr>
      <vt:lpstr>Protection Occupation</vt:lpstr>
      <vt:lpstr>Pro Occ Amort</vt:lpstr>
      <vt:lpstr>Journal Entry Summary</vt:lpstr>
      <vt:lpstr>Allocation Govt &amp; BT</vt:lpstr>
      <vt:lpstr>Amort Summary</vt:lpstr>
      <vt:lpstr>Note Info</vt:lpstr>
      <vt:lpstr>Proportionate Change Calculator</vt:lpstr>
      <vt:lpstr>'Protection Occupation'!Print_Area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Nielsen</dc:creator>
  <cp:lastModifiedBy>krupp</cp:lastModifiedBy>
  <cp:lastPrinted>2018-02-23T18:42:19Z</cp:lastPrinted>
  <dcterms:created xsi:type="dcterms:W3CDTF">2014-04-15T17:03:52Z</dcterms:created>
  <dcterms:modified xsi:type="dcterms:W3CDTF">2018-02-23T19:44:58Z</dcterms:modified>
</cp:coreProperties>
</file>